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CGriffin\Desktop\"/>
    </mc:Choice>
  </mc:AlternateContent>
  <xr:revisionPtr revIDLastSave="0" documentId="8_{B6A30082-66DB-4CEA-9B41-2497FBE36E8D}" xr6:coauthVersionLast="47" xr6:coauthVersionMax="47" xr10:uidLastSave="{00000000-0000-0000-0000-000000000000}"/>
  <bookViews>
    <workbookView xWindow="-108" yWindow="-108" windowWidth="23256" windowHeight="12576" tabRatio="722"/>
  </bookViews>
  <sheets>
    <sheet name="Table of Contents" sheetId="28" r:id="rId1"/>
    <sheet name="CTKR-ATTND outside DN" sheetId="15" r:id="rId2"/>
    <sheet name="Full time models" sheetId="6" r:id="rId3"/>
    <sheet name="Academics" sheetId="1" r:id="rId4"/>
    <sheet name="Grades 3-7" sheetId="2" r:id="rId5"/>
    <sheet name="Senior Grades" sheetId="4" r:id="rId6"/>
    <sheet name="Mtce Super Cork" sheetId="10" r:id="rId7"/>
    <sheet name="Crafts" sheetId="16" r:id="rId8"/>
    <sheet name="Higher order attds" sheetId="9" r:id="rId9"/>
    <sheet name="SIPTU Techs" sheetId="31" r:id="rId10"/>
    <sheet name="UNITE Techs" sheetId="20" r:id="rId11"/>
    <sheet name="Cr.Assts" sheetId="3" r:id="rId12"/>
    <sheet name="Tech Assts" sheetId="21" r:id="rId13"/>
    <sheet name="DN GOs&amp; DIT" sheetId="14" r:id="rId14"/>
    <sheet name=" Lab Asst DIT" sheetId="19" r:id="rId15"/>
    <sheet name="DIT Library Staff" sheetId="12" r:id="rId16"/>
    <sheet name="Officer &amp; Mgmt Grades" sheetId="7" r:id="rId17"/>
    <sheet name="Student Counsellors" sheetId="11" r:id="rId18"/>
    <sheet name="Nurses" sheetId="8" r:id="rId19"/>
    <sheet name="Librarian &amp; Careers Off" sheetId="18" r:id="rId20"/>
    <sheet name="MIC" sheetId="23" r:id="rId21"/>
    <sheet name="MIC Grossed Up" sheetId="30" r:id="rId22"/>
    <sheet name="Cathal Brugha Street " sheetId="22" r:id="rId23"/>
    <sheet name="Killybegs" sheetId="24" r:id="rId24"/>
    <sheet name="NCAD" sheetId="25" r:id="rId25"/>
    <sheet name="St Angelas" sheetId="26" r:id="rId26"/>
    <sheet name="TRBDI" sheetId="27" r:id="rId27"/>
  </sheets>
  <definedNames>
    <definedName name="_xlnm.Print_Area" localSheetId="3">Academics!#REF!</definedName>
    <definedName name="_xlnm.Print_Area" localSheetId="11">'Cr.Assts'!$A$1:$A$19</definedName>
    <definedName name="_xlnm.Print_Area" localSheetId="1">'CTKR-ATTND outside DN'!$A$1:$I$141</definedName>
    <definedName name="_xlnm.Print_Area" localSheetId="15">'DIT Library Staff'!$A$1:$A$20</definedName>
    <definedName name="_xlnm.Print_Area" localSheetId="2">'Full time models'!$A$1:$A$8</definedName>
    <definedName name="_xlnm.Print_Area" localSheetId="4">'Grades 3-7'!$A$1:$I$54</definedName>
    <definedName name="_xlnm.Print_Area" localSheetId="8">'Higher order attds'!$A$1:$A$29</definedName>
    <definedName name="_xlnm.Print_Area" localSheetId="6">'Mtce Super Cork'!$A$2:$A$14</definedName>
    <definedName name="_xlnm.Print_Area" localSheetId="18">Nurses!$A$1:$A$8</definedName>
    <definedName name="_xlnm.Print_Area" localSheetId="16">'Officer &amp; Mgmt Grades'!$A$1:$A$26</definedName>
    <definedName name="_xlnm.Print_Area" localSheetId="5">'Senior Grades'!$A$1:$A$43</definedName>
    <definedName name="_xlnm.Print_Area" localSheetId="17">'Student Counsellors'!$A$1:$A$22</definedName>
    <definedName name="_xlnm.Print_Area" localSheetId="12">'Tech Assts'!$A$1:$E$10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26" l="1"/>
  <c r="L30" i="26"/>
  <c r="M29" i="26"/>
  <c r="L29" i="26"/>
  <c r="M28" i="26"/>
  <c r="L28" i="26"/>
  <c r="M27" i="26"/>
  <c r="L27" i="26"/>
  <c r="M26" i="26"/>
  <c r="L26" i="26"/>
  <c r="M25" i="26"/>
  <c r="L25" i="26"/>
  <c r="M24" i="26"/>
  <c r="L24" i="26"/>
  <c r="M23" i="26"/>
  <c r="L23" i="26"/>
  <c r="M22" i="26"/>
  <c r="L22" i="26"/>
  <c r="L21" i="26"/>
  <c r="L20" i="26"/>
  <c r="L19" i="26"/>
  <c r="L18" i="26"/>
  <c r="L17" i="26"/>
  <c r="L16" i="26"/>
  <c r="L15" i="26"/>
  <c r="L14" i="26"/>
  <c r="L13" i="26"/>
  <c r="L4" i="26"/>
  <c r="L5" i="26"/>
  <c r="L6" i="26"/>
  <c r="L7" i="26"/>
  <c r="L8" i="26"/>
  <c r="L9" i="26"/>
  <c r="L10" i="26"/>
  <c r="L11" i="26"/>
  <c r="L12" i="26"/>
  <c r="L3" i="26"/>
  <c r="L2" i="26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0" i="1"/>
  <c r="J61" i="1"/>
  <c r="J62" i="1"/>
  <c r="J63" i="1"/>
  <c r="J64" i="1"/>
  <c r="J65" i="1"/>
  <c r="J66" i="1"/>
  <c r="J67" i="1"/>
  <c r="J68" i="1"/>
  <c r="J59" i="1"/>
  <c r="J58" i="1"/>
  <c r="K56" i="1"/>
  <c r="J56" i="1"/>
  <c r="K53" i="1"/>
  <c r="K54" i="1"/>
  <c r="K45" i="1"/>
  <c r="K46" i="1"/>
  <c r="K47" i="1"/>
  <c r="K48" i="1"/>
  <c r="K49" i="1"/>
  <c r="K50" i="1"/>
  <c r="K51" i="1"/>
  <c r="K52" i="1"/>
  <c r="J46" i="1"/>
  <c r="J47" i="1"/>
  <c r="J48" i="1"/>
  <c r="J49" i="1"/>
  <c r="J50" i="1"/>
  <c r="J51" i="1"/>
  <c r="J52" i="1"/>
  <c r="J45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4" i="1"/>
  <c r="J3" i="1"/>
  <c r="M20" i="27"/>
  <c r="M21" i="27"/>
  <c r="M22" i="27"/>
  <c r="M23" i="27"/>
  <c r="M24" i="27"/>
  <c r="M25" i="27"/>
  <c r="M26" i="27"/>
  <c r="M27" i="27"/>
  <c r="M28" i="27"/>
  <c r="M29" i="27"/>
  <c r="M30" i="27"/>
  <c r="M31" i="27"/>
  <c r="M32" i="27"/>
  <c r="M33" i="27"/>
  <c r="M34" i="27"/>
  <c r="M35" i="27"/>
  <c r="M19" i="27"/>
  <c r="L11" i="27"/>
  <c r="L12" i="27"/>
  <c r="L13" i="27"/>
  <c r="L14" i="27"/>
  <c r="L15" i="27"/>
  <c r="L16" i="27"/>
  <c r="L17" i="27"/>
  <c r="L18" i="27"/>
  <c r="L19" i="27"/>
  <c r="L20" i="27"/>
  <c r="L21" i="27"/>
  <c r="L22" i="27"/>
  <c r="L23" i="27"/>
  <c r="L24" i="27"/>
  <c r="L25" i="27"/>
  <c r="L26" i="27"/>
  <c r="L27" i="27"/>
  <c r="L28" i="27"/>
  <c r="L29" i="27"/>
  <c r="L30" i="27"/>
  <c r="L31" i="27"/>
  <c r="L32" i="27"/>
  <c r="L33" i="27"/>
  <c r="L10" i="27"/>
  <c r="L9" i="27"/>
  <c r="M31" i="26"/>
  <c r="J16" i="11"/>
  <c r="J17" i="11"/>
  <c r="J18" i="11"/>
  <c r="J19" i="11"/>
  <c r="J20" i="11"/>
  <c r="J21" i="11"/>
  <c r="J22" i="11"/>
  <c r="J15" i="11"/>
  <c r="K2" i="11"/>
  <c r="K3" i="11"/>
  <c r="K4" i="11"/>
  <c r="K5" i="11"/>
  <c r="K6" i="11"/>
  <c r="K7" i="11"/>
  <c r="K8" i="11"/>
  <c r="K9" i="11"/>
  <c r="K10" i="11"/>
  <c r="K11" i="11"/>
  <c r="K12" i="11"/>
  <c r="K13" i="11"/>
  <c r="K14" i="11"/>
  <c r="J3" i="11"/>
  <c r="J4" i="11"/>
  <c r="J5" i="11"/>
  <c r="J6" i="11"/>
  <c r="J7" i="11"/>
  <c r="J8" i="11"/>
  <c r="J9" i="11"/>
  <c r="J10" i="11"/>
  <c r="J13" i="11"/>
  <c r="J14" i="11"/>
  <c r="J2" i="11"/>
  <c r="S30" i="30"/>
  <c r="L117" i="27"/>
  <c r="M65" i="26"/>
  <c r="K54" i="23"/>
  <c r="K2" i="2"/>
  <c r="J2" i="2"/>
  <c r="J58" i="31"/>
  <c r="J50" i="31"/>
  <c r="J46" i="31"/>
  <c r="J24" i="31"/>
  <c r="J8" i="31"/>
  <c r="K6" i="31"/>
  <c r="I4" i="31"/>
  <c r="K4" i="31" s="1"/>
  <c r="I12" i="31"/>
  <c r="K12" i="31" s="1"/>
  <c r="I13" i="31"/>
  <c r="K13" i="31" s="1"/>
  <c r="G9" i="31"/>
  <c r="I9" i="31" s="1"/>
  <c r="K9" i="31" s="1"/>
  <c r="G10" i="31"/>
  <c r="I10" i="31" s="1"/>
  <c r="K10" i="31" s="1"/>
  <c r="E4" i="31"/>
  <c r="G4" i="31" s="1"/>
  <c r="E5" i="31"/>
  <c r="G5" i="31" s="1"/>
  <c r="I5" i="31" s="1"/>
  <c r="K5" i="31" s="1"/>
  <c r="E6" i="31"/>
  <c r="G6" i="31" s="1"/>
  <c r="I6" i="31" s="1"/>
  <c r="E7" i="31"/>
  <c r="G7" i="31" s="1"/>
  <c r="I7" i="31" s="1"/>
  <c r="K7" i="31" s="1"/>
  <c r="E8" i="31"/>
  <c r="G8" i="31" s="1"/>
  <c r="I8" i="31" s="1"/>
  <c r="K8" i="31" s="1"/>
  <c r="E9" i="31"/>
  <c r="E10" i="31"/>
  <c r="E11" i="31"/>
  <c r="G11" i="31" s="1"/>
  <c r="I11" i="31" s="1"/>
  <c r="K11" i="31" s="1"/>
  <c r="E12" i="31"/>
  <c r="G12" i="31" s="1"/>
  <c r="E13" i="31"/>
  <c r="G13" i="31" s="1"/>
  <c r="E3" i="31"/>
  <c r="G3" i="31" s="1"/>
  <c r="I3" i="31" s="1"/>
  <c r="K3" i="31" s="1"/>
  <c r="D55" i="31"/>
  <c r="F55" i="31" s="1"/>
  <c r="H55" i="31" s="1"/>
  <c r="J55" i="31" s="1"/>
  <c r="D56" i="31"/>
  <c r="F56" i="31"/>
  <c r="H56" i="31" s="1"/>
  <c r="J56" i="31" s="1"/>
  <c r="D57" i="31"/>
  <c r="F57" i="31"/>
  <c r="H57" i="31" s="1"/>
  <c r="J57" i="31" s="1"/>
  <c r="D58" i="31"/>
  <c r="F58" i="31" s="1"/>
  <c r="H58" i="31" s="1"/>
  <c r="D59" i="31"/>
  <c r="F59" i="31" s="1"/>
  <c r="H59" i="31" s="1"/>
  <c r="J59" i="31" s="1"/>
  <c r="D60" i="31"/>
  <c r="F60" i="31" s="1"/>
  <c r="H60" i="31" s="1"/>
  <c r="J60" i="31" s="1"/>
  <c r="D61" i="31"/>
  <c r="F61" i="31" s="1"/>
  <c r="H61" i="31" s="1"/>
  <c r="J61" i="31" s="1"/>
  <c r="D62" i="31"/>
  <c r="F62" i="31" s="1"/>
  <c r="H62" i="31" s="1"/>
  <c r="J62" i="31" s="1"/>
  <c r="D63" i="31"/>
  <c r="F63" i="31" s="1"/>
  <c r="H63" i="31" s="1"/>
  <c r="J63" i="31" s="1"/>
  <c r="D19" i="31"/>
  <c r="F19" i="31"/>
  <c r="H19" i="31" s="1"/>
  <c r="J19" i="31" s="1"/>
  <c r="D28" i="31"/>
  <c r="F28" i="31"/>
  <c r="H28" i="31" s="1"/>
  <c r="J28" i="31" s="1"/>
  <c r="D40" i="31"/>
  <c r="F40" i="31" s="1"/>
  <c r="H40" i="31" s="1"/>
  <c r="J40" i="31" s="1"/>
  <c r="D17" i="31"/>
  <c r="F17" i="31" s="1"/>
  <c r="H17" i="31" s="1"/>
  <c r="J17" i="31" s="1"/>
  <c r="D42" i="31"/>
  <c r="F42" i="31"/>
  <c r="H42" i="31" s="1"/>
  <c r="J42" i="31" s="1"/>
  <c r="D32" i="31"/>
  <c r="F32" i="31" s="1"/>
  <c r="H32" i="31" s="1"/>
  <c r="J32" i="31" s="1"/>
  <c r="D52" i="31"/>
  <c r="F52" i="31" s="1"/>
  <c r="H52" i="31" s="1"/>
  <c r="J52" i="31" s="1"/>
  <c r="D50" i="31"/>
  <c r="F50" i="31" s="1"/>
  <c r="H50" i="31" s="1"/>
  <c r="D31" i="31"/>
  <c r="F31" i="31"/>
  <c r="H31" i="31" s="1"/>
  <c r="J31" i="31" s="1"/>
  <c r="D24" i="31"/>
  <c r="F24" i="31"/>
  <c r="H24" i="31" s="1"/>
  <c r="D33" i="31"/>
  <c r="F33" i="31" s="1"/>
  <c r="H33" i="31" s="1"/>
  <c r="J33" i="31" s="1"/>
  <c r="D43" i="31"/>
  <c r="F43" i="31" s="1"/>
  <c r="H43" i="31" s="1"/>
  <c r="J43" i="31" s="1"/>
  <c r="D53" i="31"/>
  <c r="F53" i="31" s="1"/>
  <c r="H53" i="31" s="1"/>
  <c r="J53" i="31" s="1"/>
  <c r="D21" i="31"/>
  <c r="F21" i="31" s="1"/>
  <c r="H21" i="31"/>
  <c r="J21" i="31" s="1"/>
  <c r="D16" i="31"/>
  <c r="F16" i="31" s="1"/>
  <c r="H16" i="31" s="1"/>
  <c r="J16" i="31" s="1"/>
  <c r="D51" i="31"/>
  <c r="F51" i="31" s="1"/>
  <c r="H51" i="31" s="1"/>
  <c r="J51" i="31" s="1"/>
  <c r="D23" i="31"/>
  <c r="F23" i="31"/>
  <c r="H23" i="31" s="1"/>
  <c r="J23" i="31" s="1"/>
  <c r="D34" i="31"/>
  <c r="F34" i="31"/>
  <c r="H34" i="31"/>
  <c r="J34" i="31" s="1"/>
  <c r="D44" i="31"/>
  <c r="F44" i="31" s="1"/>
  <c r="H44" i="31" s="1"/>
  <c r="J44" i="31" s="1"/>
  <c r="D54" i="31"/>
  <c r="F54" i="31" s="1"/>
  <c r="H54" i="31" s="1"/>
  <c r="J54" i="31" s="1"/>
  <c r="D39" i="31"/>
  <c r="F39" i="31" s="1"/>
  <c r="H39" i="31" s="1"/>
  <c r="J39" i="31" s="1"/>
  <c r="D12" i="31"/>
  <c r="F12" i="31" s="1"/>
  <c r="H12" i="31" s="1"/>
  <c r="J12" i="31" s="1"/>
  <c r="D35" i="31"/>
  <c r="F35" i="31" s="1"/>
  <c r="H35" i="31"/>
  <c r="J35" i="31" s="1"/>
  <c r="D26" i="31"/>
  <c r="F26" i="31" s="1"/>
  <c r="H26" i="31" s="1"/>
  <c r="J26" i="31" s="1"/>
  <c r="D36" i="31"/>
  <c r="F36" i="31"/>
  <c r="H36" i="31" s="1"/>
  <c r="J36" i="31" s="1"/>
  <c r="D47" i="31"/>
  <c r="F47" i="31"/>
  <c r="H47" i="31" s="1"/>
  <c r="J47" i="31" s="1"/>
  <c r="D49" i="31"/>
  <c r="F49" i="31" s="1"/>
  <c r="H49" i="31" s="1"/>
  <c r="J49" i="31" s="1"/>
  <c r="D30" i="31"/>
  <c r="F30" i="31" s="1"/>
  <c r="H30" i="31" s="1"/>
  <c r="J30" i="31" s="1"/>
  <c r="D25" i="31"/>
  <c r="F25" i="31" s="1"/>
  <c r="H25" i="31" s="1"/>
  <c r="J25" i="31" s="1"/>
  <c r="D14" i="31"/>
  <c r="F14" i="31" s="1"/>
  <c r="H14" i="31" s="1"/>
  <c r="J14" i="31" s="1"/>
  <c r="D37" i="31"/>
  <c r="F37" i="31" s="1"/>
  <c r="H37" i="31" s="1"/>
  <c r="J37" i="31" s="1"/>
  <c r="D48" i="31"/>
  <c r="F48" i="31" s="1"/>
  <c r="H48" i="31" s="1"/>
  <c r="J48" i="31" s="1"/>
  <c r="D22" i="31"/>
  <c r="F22" i="31"/>
  <c r="H22" i="31" s="1"/>
  <c r="J22" i="31" s="1"/>
  <c r="D41" i="31"/>
  <c r="F41" i="31"/>
  <c r="H41" i="31" s="1"/>
  <c r="J41" i="31" s="1"/>
  <c r="D18" i="31"/>
  <c r="F18" i="31" s="1"/>
  <c r="H18" i="31" s="1"/>
  <c r="J18" i="31" s="1"/>
  <c r="D46" i="31"/>
  <c r="F46" i="31" s="1"/>
  <c r="H46" i="31" s="1"/>
  <c r="D27" i="31"/>
  <c r="F27" i="31"/>
  <c r="H27" i="31" s="1"/>
  <c r="J27" i="31" s="1"/>
  <c r="D15" i="31"/>
  <c r="F15" i="31" s="1"/>
  <c r="H15" i="31" s="1"/>
  <c r="J15" i="31" s="1"/>
  <c r="D20" i="31"/>
  <c r="F20" i="31" s="1"/>
  <c r="H20" i="31" s="1"/>
  <c r="J20" i="31" s="1"/>
  <c r="D38" i="31"/>
  <c r="F38" i="31" s="1"/>
  <c r="H38" i="31" s="1"/>
  <c r="J38" i="31" s="1"/>
  <c r="D9" i="31"/>
  <c r="F9" i="31"/>
  <c r="H9" i="31" s="1"/>
  <c r="J9" i="31" s="1"/>
  <c r="D13" i="31"/>
  <c r="F13" i="31"/>
  <c r="H13" i="31" s="1"/>
  <c r="J13" i="31" s="1"/>
  <c r="D7" i="31"/>
  <c r="F7" i="31" s="1"/>
  <c r="H7" i="31" s="1"/>
  <c r="J7" i="31" s="1"/>
  <c r="D5" i="31"/>
  <c r="F5" i="31" s="1"/>
  <c r="H5" i="31" s="1"/>
  <c r="J5" i="31" s="1"/>
  <c r="D4" i="31"/>
  <c r="F4" i="31" s="1"/>
  <c r="H4" i="31" s="1"/>
  <c r="J4" i="31" s="1"/>
  <c r="D6" i="31"/>
  <c r="F6" i="31" s="1"/>
  <c r="H6" i="31"/>
  <c r="J6" i="31" s="1"/>
  <c r="D3" i="31"/>
  <c r="F3" i="31" s="1"/>
  <c r="H3" i="31" s="1"/>
  <c r="J3" i="31" s="1"/>
  <c r="D8" i="31"/>
  <c r="F8" i="31" s="1"/>
  <c r="H8" i="31" s="1"/>
  <c r="K2" i="4"/>
  <c r="L2" i="4" s="1"/>
  <c r="J2" i="4"/>
  <c r="D2" i="4"/>
  <c r="H2" i="4"/>
  <c r="I2" i="4" s="1"/>
  <c r="H58" i="4"/>
  <c r="I58" i="4" s="1"/>
  <c r="K58" i="4" s="1"/>
  <c r="L58" i="4" s="1"/>
  <c r="H57" i="4"/>
  <c r="I57" i="4" s="1"/>
  <c r="K57" i="4"/>
  <c r="L57" i="4" s="1"/>
  <c r="H56" i="4"/>
  <c r="I56" i="4" s="1"/>
  <c r="K56" i="4" s="1"/>
  <c r="L56" i="4" s="1"/>
  <c r="H55" i="4"/>
  <c r="I55" i="4"/>
  <c r="K55" i="4" s="1"/>
  <c r="L55" i="4" s="1"/>
  <c r="H54" i="4"/>
  <c r="I54" i="4"/>
  <c r="K54" i="4" s="1"/>
  <c r="L54" i="4" s="1"/>
  <c r="H53" i="4"/>
  <c r="I53" i="4" s="1"/>
  <c r="K53" i="4" s="1"/>
  <c r="L53" i="4" s="1"/>
  <c r="H52" i="4"/>
  <c r="I52" i="4" s="1"/>
  <c r="K52" i="4" s="1"/>
  <c r="L52" i="4" s="1"/>
  <c r="H51" i="4"/>
  <c r="I51" i="4"/>
  <c r="K51" i="4" s="1"/>
  <c r="L51" i="4" s="1"/>
  <c r="H50" i="4"/>
  <c r="I50" i="4" s="1"/>
  <c r="K50" i="4"/>
  <c r="L50" i="4" s="1"/>
  <c r="H49" i="4"/>
  <c r="I49" i="4" s="1"/>
  <c r="K49" i="4" s="1"/>
  <c r="L49" i="4" s="1"/>
  <c r="H48" i="4"/>
  <c r="I48" i="4" s="1"/>
  <c r="K48" i="4" s="1"/>
  <c r="L48" i="4" s="1"/>
  <c r="H47" i="4"/>
  <c r="I47" i="4"/>
  <c r="K47" i="4" s="1"/>
  <c r="L47" i="4" s="1"/>
  <c r="H46" i="4"/>
  <c r="I46" i="4"/>
  <c r="K46" i="4"/>
  <c r="L46" i="4" s="1"/>
  <c r="H45" i="4"/>
  <c r="I45" i="4" s="1"/>
  <c r="K45" i="4" s="1"/>
  <c r="L45" i="4" s="1"/>
  <c r="H44" i="4"/>
  <c r="I44" i="4" s="1"/>
  <c r="K44" i="4" s="1"/>
  <c r="L44" i="4" s="1"/>
  <c r="I43" i="4"/>
  <c r="K43" i="4"/>
  <c r="L43" i="4" s="1"/>
  <c r="H43" i="4"/>
  <c r="H42" i="4"/>
  <c r="I42" i="4" s="1"/>
  <c r="K42" i="4" s="1"/>
  <c r="L42" i="4" s="1"/>
  <c r="H41" i="4"/>
  <c r="I41" i="4" s="1"/>
  <c r="K41" i="4"/>
  <c r="L41" i="4" s="1"/>
  <c r="H40" i="4"/>
  <c r="I40" i="4" s="1"/>
  <c r="K40" i="4" s="1"/>
  <c r="L40" i="4" s="1"/>
  <c r="H39" i="4"/>
  <c r="I39" i="4"/>
  <c r="K39" i="4" s="1"/>
  <c r="L39" i="4" s="1"/>
  <c r="H38" i="4"/>
  <c r="I38" i="4"/>
  <c r="K38" i="4" s="1"/>
  <c r="L38" i="4" s="1"/>
  <c r="H37" i="4"/>
  <c r="I37" i="4" s="1"/>
  <c r="K37" i="4" s="1"/>
  <c r="L37" i="4" s="1"/>
  <c r="H36" i="4"/>
  <c r="I36" i="4" s="1"/>
  <c r="K36" i="4" s="1"/>
  <c r="L36" i="4" s="1"/>
  <c r="H35" i="4"/>
  <c r="I35" i="4" s="1"/>
  <c r="K35" i="4" s="1"/>
  <c r="L35" i="4" s="1"/>
  <c r="H34" i="4"/>
  <c r="I34" i="4" s="1"/>
  <c r="K34" i="4" s="1"/>
  <c r="L34" i="4" s="1"/>
  <c r="H33" i="4"/>
  <c r="I33" i="4" s="1"/>
  <c r="K33" i="4" s="1"/>
  <c r="L33" i="4" s="1"/>
  <c r="H32" i="4"/>
  <c r="I32" i="4" s="1"/>
  <c r="K32" i="4" s="1"/>
  <c r="L32" i="4" s="1"/>
  <c r="H31" i="4"/>
  <c r="I31" i="4" s="1"/>
  <c r="K31" i="4" s="1"/>
  <c r="L31" i="4" s="1"/>
  <c r="H30" i="4"/>
  <c r="I30" i="4"/>
  <c r="K30" i="4" s="1"/>
  <c r="L30" i="4" s="1"/>
  <c r="H29" i="4"/>
  <c r="I29" i="4" s="1"/>
  <c r="K29" i="4" s="1"/>
  <c r="L29" i="4" s="1"/>
  <c r="H28" i="4"/>
  <c r="I28" i="4" s="1"/>
  <c r="K28" i="4" s="1"/>
  <c r="L28" i="4" s="1"/>
  <c r="I27" i="4"/>
  <c r="K27" i="4"/>
  <c r="L27" i="4" s="1"/>
  <c r="H27" i="4"/>
  <c r="H26" i="4"/>
  <c r="I26" i="4" s="1"/>
  <c r="K26" i="4"/>
  <c r="L26" i="4" s="1"/>
  <c r="H25" i="4"/>
  <c r="I25" i="4" s="1"/>
  <c r="K25" i="4"/>
  <c r="L25" i="4" s="1"/>
  <c r="H24" i="4"/>
  <c r="I24" i="4" s="1"/>
  <c r="K24" i="4" s="1"/>
  <c r="L24" i="4" s="1"/>
  <c r="H23" i="4"/>
  <c r="I23" i="4" s="1"/>
  <c r="K23" i="4" s="1"/>
  <c r="L23" i="4" s="1"/>
  <c r="H22" i="4"/>
  <c r="I22" i="4"/>
  <c r="K22" i="4"/>
  <c r="L22" i="4" s="1"/>
  <c r="H21" i="4"/>
  <c r="I21" i="4" s="1"/>
  <c r="K21" i="4" s="1"/>
  <c r="L21" i="4" s="1"/>
  <c r="H20" i="4"/>
  <c r="I20" i="4" s="1"/>
  <c r="K20" i="4" s="1"/>
  <c r="L20" i="4" s="1"/>
  <c r="I19" i="4"/>
  <c r="K19" i="4"/>
  <c r="L19" i="4" s="1"/>
  <c r="H19" i="4"/>
  <c r="H18" i="4"/>
  <c r="I18" i="4" s="1"/>
  <c r="K18" i="4" s="1"/>
  <c r="L18" i="4" s="1"/>
  <c r="H17" i="4"/>
  <c r="I17" i="4" s="1"/>
  <c r="K17" i="4" s="1"/>
  <c r="L17" i="4" s="1"/>
  <c r="H16" i="4"/>
  <c r="I16" i="4" s="1"/>
  <c r="K16" i="4" s="1"/>
  <c r="L16" i="4" s="1"/>
  <c r="H15" i="4"/>
  <c r="I15" i="4" s="1"/>
  <c r="K15" i="4" s="1"/>
  <c r="L15" i="4" s="1"/>
  <c r="H14" i="4"/>
  <c r="I14" i="4"/>
  <c r="K14" i="4" s="1"/>
  <c r="L14" i="4" s="1"/>
  <c r="H13" i="4"/>
  <c r="C13" i="4" s="1"/>
  <c r="D13" i="4" s="1"/>
  <c r="E13" i="4" s="1"/>
  <c r="F13" i="4" s="1"/>
  <c r="G13" i="4" s="1"/>
  <c r="I13" i="4" s="1"/>
  <c r="J13" i="4" s="1"/>
  <c r="K13" i="4" s="1"/>
  <c r="L13" i="4" s="1"/>
  <c r="H12" i="4"/>
  <c r="C12" i="4" s="1"/>
  <c r="D12" i="4"/>
  <c r="E12" i="4" s="1"/>
  <c r="F12" i="4" s="1"/>
  <c r="G12" i="4"/>
  <c r="I12" i="4" s="1"/>
  <c r="J12" i="4" s="1"/>
  <c r="K12" i="4" s="1"/>
  <c r="L12" i="4" s="1"/>
  <c r="H11" i="4"/>
  <c r="C11" i="4"/>
  <c r="D11" i="4" s="1"/>
  <c r="E11" i="4" s="1"/>
  <c r="F11" i="4"/>
  <c r="G11" i="4" s="1"/>
  <c r="I11" i="4" s="1"/>
  <c r="J11" i="4" s="1"/>
  <c r="K11" i="4" s="1"/>
  <c r="L11" i="4" s="1"/>
  <c r="H10" i="4"/>
  <c r="C10" i="4" s="1"/>
  <c r="D10" i="4" s="1"/>
  <c r="E10" i="4"/>
  <c r="F10" i="4"/>
  <c r="G10" i="4" s="1"/>
  <c r="I10" i="4" s="1"/>
  <c r="J10" i="4" s="1"/>
  <c r="K10" i="4" s="1"/>
  <c r="L10" i="4" s="1"/>
  <c r="H8" i="4"/>
  <c r="D8" i="4" s="1"/>
  <c r="E8" i="4" s="1"/>
  <c r="F8" i="4"/>
  <c r="G8" i="4" s="1"/>
  <c r="J7" i="4"/>
  <c r="K7" i="4" s="1"/>
  <c r="L7" i="4" s="1"/>
  <c r="H7" i="4"/>
  <c r="I7" i="4" s="1"/>
  <c r="H3" i="4"/>
  <c r="D3" i="4"/>
  <c r="E3" i="4" s="1"/>
  <c r="F3" i="4" s="1"/>
  <c r="G3" i="4" s="1"/>
  <c r="C207" i="25"/>
  <c r="C194" i="23"/>
  <c r="D3" i="23"/>
  <c r="F3" i="23"/>
  <c r="H3" i="23"/>
  <c r="J3" i="23" s="1"/>
  <c r="D4" i="23"/>
  <c r="F4" i="23" s="1"/>
  <c r="H4" i="23" s="1"/>
  <c r="J4" i="23" s="1"/>
  <c r="I59" i="30"/>
  <c r="M59" i="30"/>
  <c r="Q59" i="30" s="1"/>
  <c r="U59" i="30" s="1"/>
  <c r="H59" i="30"/>
  <c r="L59" i="30"/>
  <c r="P59" i="30"/>
  <c r="T59" i="30" s="1"/>
  <c r="G59" i="30"/>
  <c r="K59" i="30" s="1"/>
  <c r="O59" i="30" s="1"/>
  <c r="S59" i="30" s="1"/>
  <c r="F59" i="30"/>
  <c r="J59" i="30" s="1"/>
  <c r="N59" i="30" s="1"/>
  <c r="R59" i="30" s="1"/>
  <c r="I58" i="30"/>
  <c r="M58" i="30"/>
  <c r="Q58" i="30" s="1"/>
  <c r="U58" i="30" s="1"/>
  <c r="H58" i="30"/>
  <c r="L58" i="30"/>
  <c r="P58" i="30"/>
  <c r="T58" i="30" s="1"/>
  <c r="G58" i="30"/>
  <c r="K58" i="30"/>
  <c r="O58" i="30"/>
  <c r="S58" i="30" s="1"/>
  <c r="F58" i="30"/>
  <c r="J58" i="30" s="1"/>
  <c r="N58" i="30" s="1"/>
  <c r="R58" i="30" s="1"/>
  <c r="I57" i="30"/>
  <c r="M57" i="30"/>
  <c r="Q57" i="30" s="1"/>
  <c r="U57" i="30" s="1"/>
  <c r="H57" i="30"/>
  <c r="L57" i="30"/>
  <c r="P57" i="30"/>
  <c r="T57" i="30" s="1"/>
  <c r="I56" i="30"/>
  <c r="M56" i="30" s="1"/>
  <c r="Q56" i="30" s="1"/>
  <c r="U56" i="30" s="1"/>
  <c r="H56" i="30"/>
  <c r="L56" i="30" s="1"/>
  <c r="P56" i="30" s="1"/>
  <c r="T56" i="30" s="1"/>
  <c r="I55" i="30"/>
  <c r="M55" i="30"/>
  <c r="Q55" i="30" s="1"/>
  <c r="U55" i="30" s="1"/>
  <c r="H55" i="30"/>
  <c r="L55" i="30"/>
  <c r="P55" i="30"/>
  <c r="T55" i="30" s="1"/>
  <c r="G55" i="30"/>
  <c r="K55" i="30"/>
  <c r="O55" i="30"/>
  <c r="S55" i="30" s="1"/>
  <c r="F55" i="30"/>
  <c r="J55" i="30" s="1"/>
  <c r="N55" i="30" s="1"/>
  <c r="R55" i="30" s="1"/>
  <c r="I54" i="30"/>
  <c r="M54" i="30"/>
  <c r="Q54" i="30" s="1"/>
  <c r="U54" i="30" s="1"/>
  <c r="H54" i="30"/>
  <c r="L54" i="30"/>
  <c r="P54" i="30"/>
  <c r="T54" i="30" s="1"/>
  <c r="G54" i="30"/>
  <c r="K54" i="30" s="1"/>
  <c r="O54" i="30" s="1"/>
  <c r="S54" i="30" s="1"/>
  <c r="F54" i="30"/>
  <c r="J54" i="30" s="1"/>
  <c r="N54" i="30" s="1"/>
  <c r="R54" i="30" s="1"/>
  <c r="I53" i="30"/>
  <c r="M53" i="30"/>
  <c r="Q53" i="30" s="1"/>
  <c r="U53" i="30" s="1"/>
  <c r="H53" i="30"/>
  <c r="L53" i="30"/>
  <c r="P53" i="30"/>
  <c r="T53" i="30" s="1"/>
  <c r="G53" i="30"/>
  <c r="K53" i="30"/>
  <c r="O53" i="30"/>
  <c r="S53" i="30" s="1"/>
  <c r="F53" i="30"/>
  <c r="J53" i="30" s="1"/>
  <c r="N53" i="30" s="1"/>
  <c r="R53" i="30" s="1"/>
  <c r="I52" i="30"/>
  <c r="M52" i="30"/>
  <c r="Q52" i="30" s="1"/>
  <c r="U52" i="30" s="1"/>
  <c r="H52" i="30"/>
  <c r="L52" i="30"/>
  <c r="P52" i="30"/>
  <c r="T52" i="30" s="1"/>
  <c r="G52" i="30"/>
  <c r="K52" i="30" s="1"/>
  <c r="O52" i="30" s="1"/>
  <c r="S52" i="30" s="1"/>
  <c r="F52" i="30"/>
  <c r="J52" i="30" s="1"/>
  <c r="N52" i="30" s="1"/>
  <c r="R52" i="30" s="1"/>
  <c r="I51" i="30"/>
  <c r="M51" i="30"/>
  <c r="Q51" i="30" s="1"/>
  <c r="U51" i="30" s="1"/>
  <c r="H51" i="30"/>
  <c r="L51" i="30"/>
  <c r="P51" i="30"/>
  <c r="T51" i="30" s="1"/>
  <c r="G51" i="30"/>
  <c r="K51" i="30"/>
  <c r="O51" i="30"/>
  <c r="S51" i="30" s="1"/>
  <c r="F51" i="30"/>
  <c r="J51" i="30" s="1"/>
  <c r="N51" i="30" s="1"/>
  <c r="R51" i="30" s="1"/>
  <c r="I50" i="30"/>
  <c r="M50" i="30"/>
  <c r="Q50" i="30" s="1"/>
  <c r="U50" i="30" s="1"/>
  <c r="H50" i="30"/>
  <c r="L50" i="30"/>
  <c r="P50" i="30"/>
  <c r="T50" i="30" s="1"/>
  <c r="G50" i="30"/>
  <c r="K50" i="30"/>
  <c r="O50" i="30"/>
  <c r="S50" i="30" s="1"/>
  <c r="F50" i="30"/>
  <c r="J50" i="30" s="1"/>
  <c r="N50" i="30" s="1"/>
  <c r="R50" i="30" s="1"/>
  <c r="I49" i="30"/>
  <c r="M49" i="30"/>
  <c r="Q49" i="30" s="1"/>
  <c r="U49" i="30" s="1"/>
  <c r="H49" i="30"/>
  <c r="L49" i="30"/>
  <c r="P49" i="30"/>
  <c r="T49" i="30" s="1"/>
  <c r="G49" i="30"/>
  <c r="K49" i="30"/>
  <c r="O49" i="30"/>
  <c r="S49" i="30" s="1"/>
  <c r="F49" i="30"/>
  <c r="J49" i="30" s="1"/>
  <c r="N49" i="30" s="1"/>
  <c r="R49" i="30" s="1"/>
  <c r="I48" i="30"/>
  <c r="M48" i="30"/>
  <c r="Q48" i="30" s="1"/>
  <c r="U48" i="30" s="1"/>
  <c r="H48" i="30"/>
  <c r="L48" i="30"/>
  <c r="P48" i="30"/>
  <c r="T48" i="30" s="1"/>
  <c r="G48" i="30"/>
  <c r="K48" i="30"/>
  <c r="O48" i="30"/>
  <c r="S48" i="30" s="1"/>
  <c r="F48" i="30"/>
  <c r="J48" i="30" s="1"/>
  <c r="N48" i="30" s="1"/>
  <c r="R48" i="30" s="1"/>
  <c r="I47" i="30"/>
  <c r="M47" i="30"/>
  <c r="Q47" i="30" s="1"/>
  <c r="U47" i="30" s="1"/>
  <c r="H47" i="30"/>
  <c r="L47" i="30"/>
  <c r="P47" i="30"/>
  <c r="T47" i="30" s="1"/>
  <c r="G47" i="30"/>
  <c r="K47" i="30"/>
  <c r="O47" i="30"/>
  <c r="S47" i="30" s="1"/>
  <c r="F47" i="30"/>
  <c r="J47" i="30" s="1"/>
  <c r="N47" i="30" s="1"/>
  <c r="R47" i="30" s="1"/>
  <c r="I46" i="30"/>
  <c r="M46" i="30"/>
  <c r="Q46" i="30" s="1"/>
  <c r="U46" i="30" s="1"/>
  <c r="H46" i="30"/>
  <c r="L46" i="30"/>
  <c r="P46" i="30"/>
  <c r="T46" i="30" s="1"/>
  <c r="G46" i="30"/>
  <c r="K46" i="30"/>
  <c r="O46" i="30"/>
  <c r="S46" i="30" s="1"/>
  <c r="F46" i="30"/>
  <c r="J46" i="30" s="1"/>
  <c r="N46" i="30" s="1"/>
  <c r="R46" i="30" s="1"/>
  <c r="I45" i="30"/>
  <c r="M45" i="30"/>
  <c r="Q45" i="30" s="1"/>
  <c r="U45" i="30" s="1"/>
  <c r="H45" i="30"/>
  <c r="L45" i="30"/>
  <c r="P45" i="30"/>
  <c r="T45" i="30" s="1"/>
  <c r="G45" i="30"/>
  <c r="K45" i="30"/>
  <c r="O45" i="30"/>
  <c r="S45" i="30" s="1"/>
  <c r="F45" i="30"/>
  <c r="J45" i="30" s="1"/>
  <c r="N45" i="30" s="1"/>
  <c r="R45" i="30" s="1"/>
  <c r="I44" i="30"/>
  <c r="M44" i="30"/>
  <c r="Q44" i="30" s="1"/>
  <c r="U44" i="30" s="1"/>
  <c r="H44" i="30"/>
  <c r="L44" i="30"/>
  <c r="P44" i="30"/>
  <c r="T44" i="30" s="1"/>
  <c r="G44" i="30"/>
  <c r="K44" i="30"/>
  <c r="O44" i="30"/>
  <c r="S44" i="30" s="1"/>
  <c r="F44" i="30"/>
  <c r="J44" i="30" s="1"/>
  <c r="N44" i="30" s="1"/>
  <c r="R44" i="30" s="1"/>
  <c r="O42" i="30"/>
  <c r="S42" i="30" s="1"/>
  <c r="F42" i="30"/>
  <c r="J42" i="30" s="1"/>
  <c r="N42" i="30" s="1"/>
  <c r="R42" i="30" s="1"/>
  <c r="O41" i="30"/>
  <c r="S41" i="30" s="1"/>
  <c r="F41" i="30"/>
  <c r="J41" i="30" s="1"/>
  <c r="N41" i="30" s="1"/>
  <c r="R41" i="30" s="1"/>
  <c r="O40" i="30"/>
  <c r="S40" i="30" s="1"/>
  <c r="F40" i="30"/>
  <c r="J40" i="30" s="1"/>
  <c r="N40" i="30" s="1"/>
  <c r="R40" i="30" s="1"/>
  <c r="O39" i="30"/>
  <c r="S39" i="30" s="1"/>
  <c r="F39" i="30"/>
  <c r="J39" i="30" s="1"/>
  <c r="N39" i="30" s="1"/>
  <c r="R39" i="30" s="1"/>
  <c r="O38" i="30"/>
  <c r="S38" i="30" s="1"/>
  <c r="F38" i="30"/>
  <c r="J38" i="30" s="1"/>
  <c r="N38" i="30" s="1"/>
  <c r="R38" i="30" s="1"/>
  <c r="O37" i="30"/>
  <c r="S37" i="30" s="1"/>
  <c r="F37" i="30"/>
  <c r="J37" i="30" s="1"/>
  <c r="N37" i="30" s="1"/>
  <c r="R37" i="30" s="1"/>
  <c r="O36" i="30"/>
  <c r="S36" i="30" s="1"/>
  <c r="F36" i="30"/>
  <c r="J36" i="30" s="1"/>
  <c r="N36" i="30" s="1"/>
  <c r="R36" i="30" s="1"/>
  <c r="O35" i="30"/>
  <c r="S35" i="30" s="1"/>
  <c r="F35" i="30"/>
  <c r="J35" i="30" s="1"/>
  <c r="N35" i="30" s="1"/>
  <c r="R35" i="30" s="1"/>
  <c r="O34" i="30"/>
  <c r="S34" i="30" s="1"/>
  <c r="F34" i="30"/>
  <c r="J34" i="30" s="1"/>
  <c r="N34" i="30" s="1"/>
  <c r="R34" i="30" s="1"/>
  <c r="O33" i="30"/>
  <c r="S33" i="30" s="1"/>
  <c r="F33" i="30"/>
  <c r="J33" i="30" s="1"/>
  <c r="N33" i="30" s="1"/>
  <c r="R33" i="30" s="1"/>
  <c r="G32" i="30"/>
  <c r="K32" i="30"/>
  <c r="O32" i="30" s="1"/>
  <c r="S32" i="30" s="1"/>
  <c r="F32" i="30"/>
  <c r="J32" i="30"/>
  <c r="N32" i="30"/>
  <c r="R32" i="30" s="1"/>
  <c r="G31" i="30"/>
  <c r="K31" i="30"/>
  <c r="O31" i="30"/>
  <c r="S31" i="30" s="1"/>
  <c r="F31" i="30"/>
  <c r="J31" i="30" s="1"/>
  <c r="N31" i="30" s="1"/>
  <c r="R31" i="30" s="1"/>
  <c r="G30" i="30"/>
  <c r="K30" i="30"/>
  <c r="O30" i="30" s="1"/>
  <c r="F30" i="30"/>
  <c r="J30" i="30"/>
  <c r="N30" i="30"/>
  <c r="R30" i="30" s="1"/>
  <c r="G28" i="30"/>
  <c r="K28" i="30" s="1"/>
  <c r="O28" i="30" s="1"/>
  <c r="S28" i="30" s="1"/>
  <c r="F28" i="30"/>
  <c r="J28" i="30" s="1"/>
  <c r="N28" i="30" s="1"/>
  <c r="R28" i="30" s="1"/>
  <c r="G27" i="30"/>
  <c r="K27" i="30"/>
  <c r="O27" i="30" s="1"/>
  <c r="S27" i="30" s="1"/>
  <c r="F27" i="30"/>
  <c r="J27" i="30"/>
  <c r="N27" i="30"/>
  <c r="R27" i="30" s="1"/>
  <c r="G26" i="30"/>
  <c r="K26" i="30"/>
  <c r="O26" i="30"/>
  <c r="S26" i="30" s="1"/>
  <c r="F26" i="30"/>
  <c r="J26" i="30" s="1"/>
  <c r="N26" i="30" s="1"/>
  <c r="R26" i="30" s="1"/>
  <c r="G25" i="30"/>
  <c r="K25" i="30" s="1"/>
  <c r="O25" i="30" s="1"/>
  <c r="S25" i="30" s="1"/>
  <c r="F25" i="30"/>
  <c r="J25" i="30"/>
  <c r="N25" i="30"/>
  <c r="R25" i="30" s="1"/>
  <c r="G24" i="30"/>
  <c r="K24" i="30" s="1"/>
  <c r="O24" i="30"/>
  <c r="S24" i="30" s="1"/>
  <c r="F24" i="30"/>
  <c r="J24" i="30" s="1"/>
  <c r="N24" i="30" s="1"/>
  <c r="R24" i="30" s="1"/>
  <c r="G23" i="30"/>
  <c r="K23" i="30" s="1"/>
  <c r="O23" i="30" s="1"/>
  <c r="S23" i="30" s="1"/>
  <c r="F23" i="30"/>
  <c r="J23" i="30"/>
  <c r="N23" i="30" s="1"/>
  <c r="R23" i="30" s="1"/>
  <c r="G22" i="30"/>
  <c r="K22" i="30"/>
  <c r="O22" i="30"/>
  <c r="S22" i="30" s="1"/>
  <c r="F22" i="30"/>
  <c r="J22" i="30" s="1"/>
  <c r="N22" i="30" s="1"/>
  <c r="R22" i="30" s="1"/>
  <c r="I20" i="30"/>
  <c r="M20" i="30"/>
  <c r="Q20" i="30" s="1"/>
  <c r="U20" i="30" s="1"/>
  <c r="H20" i="30"/>
  <c r="L20" i="30"/>
  <c r="P20" i="30" s="1"/>
  <c r="T20" i="30" s="1"/>
  <c r="G20" i="30"/>
  <c r="K20" i="30" s="1"/>
  <c r="O20" i="30" s="1"/>
  <c r="S20" i="30" s="1"/>
  <c r="F20" i="30"/>
  <c r="J20" i="30" s="1"/>
  <c r="N20" i="30" s="1"/>
  <c r="R20" i="30" s="1"/>
  <c r="I19" i="30"/>
  <c r="M19" i="30"/>
  <c r="Q19" i="30" s="1"/>
  <c r="U19" i="30" s="1"/>
  <c r="H19" i="30"/>
  <c r="L19" i="30"/>
  <c r="P19" i="30" s="1"/>
  <c r="T19" i="30" s="1"/>
  <c r="G19" i="30"/>
  <c r="K19" i="30"/>
  <c r="O19" i="30"/>
  <c r="S19" i="30" s="1"/>
  <c r="F19" i="30"/>
  <c r="J19" i="30" s="1"/>
  <c r="N19" i="30" s="1"/>
  <c r="R19" i="30" s="1"/>
  <c r="I18" i="30"/>
  <c r="M18" i="30"/>
  <c r="Q18" i="30" s="1"/>
  <c r="U18" i="30" s="1"/>
  <c r="H18" i="30"/>
  <c r="L18" i="30"/>
  <c r="P18" i="30"/>
  <c r="T18" i="30" s="1"/>
  <c r="G18" i="30"/>
  <c r="K18" i="30" s="1"/>
  <c r="O18" i="30"/>
  <c r="S18" i="30" s="1"/>
  <c r="F18" i="30"/>
  <c r="J18" i="30" s="1"/>
  <c r="N18" i="30" s="1"/>
  <c r="R18" i="30" s="1"/>
  <c r="I16" i="30"/>
  <c r="M16" i="30"/>
  <c r="Q16" i="30" s="1"/>
  <c r="U16" i="30" s="1"/>
  <c r="H16" i="30"/>
  <c r="L16" i="30"/>
  <c r="P16" i="30"/>
  <c r="T16" i="30" s="1"/>
  <c r="I15" i="30"/>
  <c r="M15" i="30"/>
  <c r="Q15" i="30"/>
  <c r="U15" i="30" s="1"/>
  <c r="H15" i="30"/>
  <c r="L15" i="30" s="1"/>
  <c r="P15" i="30" s="1"/>
  <c r="T15" i="30" s="1"/>
  <c r="I14" i="30"/>
  <c r="M14" i="30"/>
  <c r="Q14" i="30" s="1"/>
  <c r="U14" i="30" s="1"/>
  <c r="H14" i="30"/>
  <c r="L14" i="30"/>
  <c r="P14" i="30" s="1"/>
  <c r="T14" i="30" s="1"/>
  <c r="G14" i="30"/>
  <c r="K14" i="30" s="1"/>
  <c r="O14" i="30" s="1"/>
  <c r="S14" i="30" s="1"/>
  <c r="F14" i="30"/>
  <c r="J14" i="30" s="1"/>
  <c r="N14" i="30" s="1"/>
  <c r="R14" i="30" s="1"/>
  <c r="I13" i="30"/>
  <c r="M13" i="30" s="1"/>
  <c r="Q13" i="30" s="1"/>
  <c r="U13" i="30" s="1"/>
  <c r="H13" i="30"/>
  <c r="L13" i="30"/>
  <c r="P13" i="30" s="1"/>
  <c r="T13" i="30" s="1"/>
  <c r="G13" i="30"/>
  <c r="K13" i="30"/>
  <c r="O13" i="30"/>
  <c r="S13" i="30" s="1"/>
  <c r="F13" i="30"/>
  <c r="J13" i="30" s="1"/>
  <c r="N13" i="30" s="1"/>
  <c r="R13" i="30" s="1"/>
  <c r="I12" i="30"/>
  <c r="M12" i="30" s="1"/>
  <c r="Q12" i="30" s="1"/>
  <c r="U12" i="30" s="1"/>
  <c r="H12" i="30"/>
  <c r="L12" i="30"/>
  <c r="P12" i="30"/>
  <c r="T12" i="30" s="1"/>
  <c r="G12" i="30"/>
  <c r="K12" i="30" s="1"/>
  <c r="O12" i="30"/>
  <c r="S12" i="30" s="1"/>
  <c r="F12" i="30"/>
  <c r="J12" i="30" s="1"/>
  <c r="N12" i="30" s="1"/>
  <c r="R12" i="30" s="1"/>
  <c r="I11" i="30"/>
  <c r="M11" i="30" s="1"/>
  <c r="Q11" i="30" s="1"/>
  <c r="U11" i="30" s="1"/>
  <c r="H11" i="30"/>
  <c r="L11" i="30"/>
  <c r="P11" i="30"/>
  <c r="T11" i="30" s="1"/>
  <c r="G11" i="30"/>
  <c r="K11" i="30"/>
  <c r="O11" i="30"/>
  <c r="S11" i="30" s="1"/>
  <c r="F11" i="30"/>
  <c r="J11" i="30" s="1"/>
  <c r="N11" i="30" s="1"/>
  <c r="R11" i="30" s="1"/>
  <c r="I10" i="30"/>
  <c r="M10" i="30"/>
  <c r="Q10" i="30" s="1"/>
  <c r="U10" i="30" s="1"/>
  <c r="H10" i="30"/>
  <c r="L10" i="30"/>
  <c r="P10" i="30" s="1"/>
  <c r="T10" i="30" s="1"/>
  <c r="G10" i="30"/>
  <c r="K10" i="30" s="1"/>
  <c r="O10" i="30"/>
  <c r="S10" i="30" s="1"/>
  <c r="F10" i="30"/>
  <c r="J10" i="30" s="1"/>
  <c r="N10" i="30" s="1"/>
  <c r="R10" i="30" s="1"/>
  <c r="I9" i="30"/>
  <c r="M9" i="30"/>
  <c r="Q9" i="30" s="1"/>
  <c r="U9" i="30" s="1"/>
  <c r="H9" i="30"/>
  <c r="L9" i="30"/>
  <c r="P9" i="30" s="1"/>
  <c r="T9" i="30" s="1"/>
  <c r="G9" i="30"/>
  <c r="K9" i="30"/>
  <c r="O9" i="30"/>
  <c r="S9" i="30" s="1"/>
  <c r="F9" i="30"/>
  <c r="J9" i="30" s="1"/>
  <c r="N9" i="30" s="1"/>
  <c r="R9" i="30" s="1"/>
  <c r="I8" i="30"/>
  <c r="M8" i="30" s="1"/>
  <c r="Q8" i="30" s="1"/>
  <c r="U8" i="30" s="1"/>
  <c r="H8" i="30"/>
  <c r="L8" i="30"/>
  <c r="P8" i="30"/>
  <c r="T8" i="30" s="1"/>
  <c r="G8" i="30"/>
  <c r="K8" i="30" s="1"/>
  <c r="O8" i="30"/>
  <c r="S8" i="30" s="1"/>
  <c r="F8" i="30"/>
  <c r="J8" i="30" s="1"/>
  <c r="N8" i="30" s="1"/>
  <c r="R8" i="30" s="1"/>
  <c r="I7" i="30"/>
  <c r="M7" i="30" s="1"/>
  <c r="Q7" i="30" s="1"/>
  <c r="U7" i="30" s="1"/>
  <c r="H7" i="30"/>
  <c r="L7" i="30"/>
  <c r="P7" i="30"/>
  <c r="T7" i="30" s="1"/>
  <c r="G7" i="30"/>
  <c r="K7" i="30"/>
  <c r="O7" i="30"/>
  <c r="S7" i="30" s="1"/>
  <c r="F7" i="30"/>
  <c r="J7" i="30" s="1"/>
  <c r="N7" i="30" s="1"/>
  <c r="R7" i="30" s="1"/>
  <c r="I6" i="30"/>
  <c r="M6" i="30"/>
  <c r="Q6" i="30" s="1"/>
  <c r="U6" i="30" s="1"/>
  <c r="H6" i="30"/>
  <c r="L6" i="30"/>
  <c r="P6" i="30"/>
  <c r="T6" i="30" s="1"/>
  <c r="G6" i="30"/>
  <c r="K6" i="30" s="1"/>
  <c r="O6" i="30" s="1"/>
  <c r="S6" i="30" s="1"/>
  <c r="F6" i="30"/>
  <c r="J6" i="30" s="1"/>
  <c r="N6" i="30" s="1"/>
  <c r="R6" i="30" s="1"/>
  <c r="I5" i="30"/>
  <c r="M5" i="30"/>
  <c r="Q5" i="30" s="1"/>
  <c r="U5" i="30" s="1"/>
  <c r="H5" i="30"/>
  <c r="L5" i="30"/>
  <c r="P5" i="30"/>
  <c r="T5" i="30" s="1"/>
  <c r="G5" i="30"/>
  <c r="K5" i="30"/>
  <c r="O5" i="30"/>
  <c r="S5" i="30" s="1"/>
  <c r="F5" i="30"/>
  <c r="J5" i="30" s="1"/>
  <c r="N5" i="30" s="1"/>
  <c r="R5" i="30" s="1"/>
  <c r="I4" i="30"/>
  <c r="M4" i="30" s="1"/>
  <c r="Q4" i="30" s="1"/>
  <c r="U4" i="30" s="1"/>
  <c r="H4" i="30"/>
  <c r="L4" i="30"/>
  <c r="P4" i="30"/>
  <c r="T4" i="30" s="1"/>
  <c r="G4" i="30"/>
  <c r="K4" i="30" s="1"/>
  <c r="O4" i="30"/>
  <c r="S4" i="30" s="1"/>
  <c r="F4" i="30"/>
  <c r="J4" i="30" s="1"/>
  <c r="N4" i="30" s="1"/>
  <c r="R4" i="30" s="1"/>
  <c r="J4" i="8"/>
  <c r="J5" i="8"/>
  <c r="J6" i="8"/>
  <c r="J7" i="8"/>
  <c r="J8" i="8"/>
  <c r="J9" i="8"/>
  <c r="J10" i="8"/>
  <c r="J3" i="8"/>
  <c r="H4" i="8"/>
  <c r="H5" i="8"/>
  <c r="H6" i="8"/>
  <c r="H7" i="8"/>
  <c r="H8" i="8"/>
  <c r="H3" i="8"/>
  <c r="I4" i="8"/>
  <c r="M4" i="8"/>
  <c r="Q4" i="8" s="1"/>
  <c r="R4" i="8" s="1"/>
  <c r="N4" i="8"/>
  <c r="I5" i="8"/>
  <c r="M5" i="8" s="1"/>
  <c r="I6" i="8"/>
  <c r="M6" i="8"/>
  <c r="I7" i="8"/>
  <c r="M7" i="8"/>
  <c r="Q7" i="8" s="1"/>
  <c r="R7" i="8" s="1"/>
  <c r="N7" i="8"/>
  <c r="I8" i="8"/>
  <c r="M8" i="8" s="1"/>
  <c r="Q8" i="8" s="1"/>
  <c r="R8" i="8" s="1"/>
  <c r="N8" i="8"/>
  <c r="I9" i="8"/>
  <c r="M9" i="8" s="1"/>
  <c r="I10" i="8"/>
  <c r="M10" i="8"/>
  <c r="I3" i="8"/>
  <c r="M3" i="8"/>
  <c r="Q3" i="8" s="1"/>
  <c r="R3" i="8" s="1"/>
  <c r="N3" i="8"/>
  <c r="G4" i="8"/>
  <c r="K4" i="8"/>
  <c r="O4" i="8" s="1"/>
  <c r="P4" i="8" s="1"/>
  <c r="L4" i="8"/>
  <c r="G5" i="8"/>
  <c r="K5" i="8" s="1"/>
  <c r="G6" i="8"/>
  <c r="K6" i="8"/>
  <c r="G7" i="8"/>
  <c r="K7" i="8"/>
  <c r="O7" i="8" s="1"/>
  <c r="P7" i="8" s="1"/>
  <c r="G8" i="8"/>
  <c r="K8" i="8" s="1"/>
  <c r="G3" i="8"/>
  <c r="K3" i="8" s="1"/>
  <c r="E3" i="11"/>
  <c r="G3" i="11" s="1"/>
  <c r="E4" i="11"/>
  <c r="G4" i="11" s="1"/>
  <c r="E5" i="11"/>
  <c r="G5" i="11" s="1"/>
  <c r="E6" i="11"/>
  <c r="G6" i="11"/>
  <c r="E7" i="11"/>
  <c r="G7" i="11"/>
  <c r="E8" i="11"/>
  <c r="G8" i="11" s="1"/>
  <c r="E9" i="11"/>
  <c r="G9" i="11"/>
  <c r="E10" i="11"/>
  <c r="G10" i="11"/>
  <c r="E11" i="11"/>
  <c r="G11" i="11"/>
  <c r="E12" i="11"/>
  <c r="G12" i="11" s="1"/>
  <c r="E13" i="11"/>
  <c r="G13" i="11" s="1"/>
  <c r="E14" i="11"/>
  <c r="G14" i="11"/>
  <c r="E2" i="11"/>
  <c r="G2" i="11" s="1"/>
  <c r="D13" i="11"/>
  <c r="F13" i="11" s="1"/>
  <c r="D14" i="11"/>
  <c r="F14" i="11"/>
  <c r="D15" i="11"/>
  <c r="F15" i="11"/>
  <c r="D16" i="11"/>
  <c r="F16" i="11"/>
  <c r="D17" i="11"/>
  <c r="F17" i="11" s="1"/>
  <c r="D18" i="11"/>
  <c r="F18" i="11"/>
  <c r="D19" i="11"/>
  <c r="F19" i="11"/>
  <c r="D20" i="11"/>
  <c r="F20" i="11" s="1"/>
  <c r="D21" i="11"/>
  <c r="F21" i="11" s="1"/>
  <c r="D22" i="11"/>
  <c r="F22" i="11"/>
  <c r="D3" i="11"/>
  <c r="F3" i="11"/>
  <c r="D4" i="11"/>
  <c r="F4" i="11"/>
  <c r="D5" i="11"/>
  <c r="F5" i="11" s="1"/>
  <c r="D6" i="11"/>
  <c r="F6" i="11" s="1"/>
  <c r="D7" i="11"/>
  <c r="F7" i="11"/>
  <c r="D8" i="11"/>
  <c r="F8" i="11" s="1"/>
  <c r="D9" i="11"/>
  <c r="F9" i="11" s="1"/>
  <c r="D10" i="11"/>
  <c r="F10" i="11"/>
  <c r="D2" i="11"/>
  <c r="F2" i="11"/>
  <c r="D120" i="27"/>
  <c r="F120" i="27"/>
  <c r="H120" i="27" s="1"/>
  <c r="L120" i="27" s="1"/>
  <c r="D119" i="27"/>
  <c r="F119" i="27"/>
  <c r="H119" i="27" s="1"/>
  <c r="L119" i="27" s="1"/>
  <c r="D118" i="27"/>
  <c r="F118" i="27"/>
  <c r="H118" i="27"/>
  <c r="L118" i="27" s="1"/>
  <c r="D117" i="27"/>
  <c r="F117" i="27" s="1"/>
  <c r="H117" i="27" s="1"/>
  <c r="D116" i="27"/>
  <c r="F116" i="27" s="1"/>
  <c r="H116" i="27" s="1"/>
  <c r="L116" i="27" s="1"/>
  <c r="D115" i="27"/>
  <c r="F115" i="27" s="1"/>
  <c r="H115" i="27"/>
  <c r="L115" i="27" s="1"/>
  <c r="D114" i="27"/>
  <c r="F114" i="27"/>
  <c r="H114" i="27"/>
  <c r="L114" i="27" s="1"/>
  <c r="D113" i="27"/>
  <c r="F113" i="27" s="1"/>
  <c r="H113" i="27" s="1"/>
  <c r="L113" i="27" s="1"/>
  <c r="D112" i="27"/>
  <c r="F112" i="27"/>
  <c r="H112" i="27" s="1"/>
  <c r="L112" i="27" s="1"/>
  <c r="D111" i="27"/>
  <c r="F111" i="27"/>
  <c r="H111" i="27" s="1"/>
  <c r="L111" i="27" s="1"/>
  <c r="D110" i="27"/>
  <c r="F110" i="27"/>
  <c r="H110" i="27" s="1"/>
  <c r="L110" i="27" s="1"/>
  <c r="D109" i="27"/>
  <c r="F109" i="27" s="1"/>
  <c r="H109" i="27" s="1"/>
  <c r="L109" i="27" s="1"/>
  <c r="D108" i="27"/>
  <c r="F108" i="27"/>
  <c r="H108" i="27" s="1"/>
  <c r="L108" i="27" s="1"/>
  <c r="D107" i="27"/>
  <c r="F107" i="27" s="1"/>
  <c r="H107" i="27" s="1"/>
  <c r="L107" i="27" s="1"/>
  <c r="D106" i="27"/>
  <c r="F106" i="27"/>
  <c r="H106" i="27"/>
  <c r="L106" i="27" s="1"/>
  <c r="D105" i="27"/>
  <c r="F105" i="27" s="1"/>
  <c r="H105" i="27" s="1"/>
  <c r="L105" i="27" s="1"/>
  <c r="D104" i="27"/>
  <c r="F104" i="27"/>
  <c r="H104" i="27" s="1"/>
  <c r="L104" i="27" s="1"/>
  <c r="D103" i="27"/>
  <c r="F103" i="27"/>
  <c r="H103" i="27" s="1"/>
  <c r="L103" i="27" s="1"/>
  <c r="E102" i="27"/>
  <c r="G102" i="27"/>
  <c r="I102" i="27" s="1"/>
  <c r="M102" i="27" s="1"/>
  <c r="E101" i="27"/>
  <c r="G101" i="27" s="1"/>
  <c r="I101" i="27" s="1"/>
  <c r="M101" i="27" s="1"/>
  <c r="E100" i="27"/>
  <c r="G100" i="27"/>
  <c r="I100" i="27" s="1"/>
  <c r="M100" i="27" s="1"/>
  <c r="D100" i="27"/>
  <c r="F100" i="27" s="1"/>
  <c r="H100" i="27"/>
  <c r="L100" i="27" s="1"/>
  <c r="E99" i="27"/>
  <c r="G99" i="27"/>
  <c r="I99" i="27"/>
  <c r="M99" i="27" s="1"/>
  <c r="D99" i="27"/>
  <c r="F99" i="27" s="1"/>
  <c r="H99" i="27" s="1"/>
  <c r="L99" i="27" s="1"/>
  <c r="H98" i="27"/>
  <c r="L98" i="27" s="1"/>
  <c r="E98" i="27"/>
  <c r="G98" i="27"/>
  <c r="I98" i="27"/>
  <c r="M98" i="27" s="1"/>
  <c r="D98" i="27"/>
  <c r="F98" i="27" s="1"/>
  <c r="E97" i="27"/>
  <c r="G97" i="27"/>
  <c r="I97" i="27" s="1"/>
  <c r="M97" i="27" s="1"/>
  <c r="D97" i="27"/>
  <c r="F97" i="27" s="1"/>
  <c r="H97" i="27" s="1"/>
  <c r="L97" i="27" s="1"/>
  <c r="E96" i="27"/>
  <c r="G96" i="27"/>
  <c r="I96" i="27" s="1"/>
  <c r="M96" i="27" s="1"/>
  <c r="D96" i="27"/>
  <c r="F96" i="27" s="1"/>
  <c r="H96" i="27"/>
  <c r="L96" i="27" s="1"/>
  <c r="E95" i="27"/>
  <c r="G95" i="27"/>
  <c r="I95" i="27"/>
  <c r="M95" i="27" s="1"/>
  <c r="D95" i="27"/>
  <c r="F95" i="27" s="1"/>
  <c r="H95" i="27" s="1"/>
  <c r="L95" i="27" s="1"/>
  <c r="E94" i="27"/>
  <c r="G94" i="27"/>
  <c r="I94" i="27" s="1"/>
  <c r="M94" i="27" s="1"/>
  <c r="D94" i="27"/>
  <c r="F94" i="27"/>
  <c r="H94" i="27" s="1"/>
  <c r="L94" i="27" s="1"/>
  <c r="E93" i="27"/>
  <c r="G93" i="27"/>
  <c r="I93" i="27" s="1"/>
  <c r="M93" i="27" s="1"/>
  <c r="D93" i="27"/>
  <c r="F93" i="27" s="1"/>
  <c r="H93" i="27" s="1"/>
  <c r="L93" i="27" s="1"/>
  <c r="E92" i="27"/>
  <c r="G92" i="27"/>
  <c r="I92" i="27" s="1"/>
  <c r="M92" i="27" s="1"/>
  <c r="D92" i="27"/>
  <c r="F92" i="27" s="1"/>
  <c r="H92" i="27"/>
  <c r="L92" i="27" s="1"/>
  <c r="E91" i="27"/>
  <c r="G91" i="27"/>
  <c r="I91" i="27"/>
  <c r="M91" i="27" s="1"/>
  <c r="D91" i="27"/>
  <c r="F91" i="27" s="1"/>
  <c r="H91" i="27" s="1"/>
  <c r="L91" i="27" s="1"/>
  <c r="E90" i="27"/>
  <c r="G90" i="27"/>
  <c r="I90" i="27" s="1"/>
  <c r="M90" i="27" s="1"/>
  <c r="D90" i="27"/>
  <c r="F90" i="27"/>
  <c r="H90" i="27" s="1"/>
  <c r="L90" i="27" s="1"/>
  <c r="E89" i="27"/>
  <c r="G89" i="27"/>
  <c r="I89" i="27" s="1"/>
  <c r="M89" i="27" s="1"/>
  <c r="D89" i="27"/>
  <c r="F89" i="27" s="1"/>
  <c r="H89" i="27" s="1"/>
  <c r="L89" i="27" s="1"/>
  <c r="E88" i="27"/>
  <c r="G88" i="27"/>
  <c r="I88" i="27" s="1"/>
  <c r="M88" i="27" s="1"/>
  <c r="D88" i="27"/>
  <c r="F88" i="27" s="1"/>
  <c r="H88" i="27" s="1"/>
  <c r="L88" i="27" s="1"/>
  <c r="E86" i="27"/>
  <c r="G86" i="27"/>
  <c r="I86" i="27"/>
  <c r="M86" i="27" s="1"/>
  <c r="D86" i="27"/>
  <c r="F86" i="27" s="1"/>
  <c r="H86" i="27" s="1"/>
  <c r="L86" i="27" s="1"/>
  <c r="E85" i="27"/>
  <c r="G85" i="27"/>
  <c r="I85" i="27" s="1"/>
  <c r="M85" i="27" s="1"/>
  <c r="E84" i="27"/>
  <c r="G84" i="27"/>
  <c r="I84" i="27" s="1"/>
  <c r="M84" i="27" s="1"/>
  <c r="E83" i="27"/>
  <c r="G83" i="27"/>
  <c r="I83" i="27" s="1"/>
  <c r="M83" i="27" s="1"/>
  <c r="D83" i="27"/>
  <c r="F83" i="27" s="1"/>
  <c r="H83" i="27" s="1"/>
  <c r="L83" i="27" s="1"/>
  <c r="E82" i="27"/>
  <c r="G82" i="27"/>
  <c r="I82" i="27" s="1"/>
  <c r="M82" i="27" s="1"/>
  <c r="D82" i="27"/>
  <c r="F82" i="27" s="1"/>
  <c r="H82" i="27" s="1"/>
  <c r="L82" i="27" s="1"/>
  <c r="E81" i="27"/>
  <c r="G81" i="27"/>
  <c r="I81" i="27"/>
  <c r="M81" i="27" s="1"/>
  <c r="D81" i="27"/>
  <c r="F81" i="27" s="1"/>
  <c r="H81" i="27" s="1"/>
  <c r="L81" i="27" s="1"/>
  <c r="E80" i="27"/>
  <c r="G80" i="27"/>
  <c r="I80" i="27" s="1"/>
  <c r="M80" i="27" s="1"/>
  <c r="D80" i="27"/>
  <c r="F80" i="27"/>
  <c r="H80" i="27" s="1"/>
  <c r="L80" i="27" s="1"/>
  <c r="E79" i="27"/>
  <c r="G79" i="27"/>
  <c r="I79" i="27" s="1"/>
  <c r="M79" i="27" s="1"/>
  <c r="D79" i="27"/>
  <c r="F79" i="27" s="1"/>
  <c r="H79" i="27" s="1"/>
  <c r="L79" i="27" s="1"/>
  <c r="E78" i="27"/>
  <c r="G78" i="27"/>
  <c r="I78" i="27" s="1"/>
  <c r="M78" i="27" s="1"/>
  <c r="D78" i="27"/>
  <c r="F78" i="27" s="1"/>
  <c r="H78" i="27" s="1"/>
  <c r="L78" i="27" s="1"/>
  <c r="E77" i="27"/>
  <c r="G77" i="27"/>
  <c r="I77" i="27"/>
  <c r="M77" i="27" s="1"/>
  <c r="D77" i="27"/>
  <c r="F77" i="27" s="1"/>
  <c r="H77" i="27" s="1"/>
  <c r="L77" i="27" s="1"/>
  <c r="E76" i="27"/>
  <c r="G76" i="27"/>
  <c r="I76" i="27" s="1"/>
  <c r="M76" i="27" s="1"/>
  <c r="D76" i="27"/>
  <c r="F76" i="27"/>
  <c r="H76" i="27" s="1"/>
  <c r="L76" i="27" s="1"/>
  <c r="E75" i="27"/>
  <c r="G75" i="27"/>
  <c r="I75" i="27" s="1"/>
  <c r="M75" i="27" s="1"/>
  <c r="D75" i="27"/>
  <c r="F75" i="27" s="1"/>
  <c r="H75" i="27" s="1"/>
  <c r="L75" i="27" s="1"/>
  <c r="E74" i="27"/>
  <c r="G74" i="27"/>
  <c r="I74" i="27" s="1"/>
  <c r="M74" i="27" s="1"/>
  <c r="D74" i="27"/>
  <c r="F74" i="27" s="1"/>
  <c r="H74" i="27" s="1"/>
  <c r="L74" i="27" s="1"/>
  <c r="E73" i="27"/>
  <c r="G73" i="27"/>
  <c r="I73" i="27"/>
  <c r="M73" i="27" s="1"/>
  <c r="D73" i="27"/>
  <c r="F73" i="27" s="1"/>
  <c r="H73" i="27" s="1"/>
  <c r="L73" i="27" s="1"/>
  <c r="E72" i="27"/>
  <c r="G72" i="27"/>
  <c r="I72" i="27" s="1"/>
  <c r="M72" i="27" s="1"/>
  <c r="D72" i="27"/>
  <c r="F72" i="27"/>
  <c r="H72" i="27" s="1"/>
  <c r="L72" i="27" s="1"/>
  <c r="E71" i="27"/>
  <c r="G71" i="27"/>
  <c r="I71" i="27" s="1"/>
  <c r="M71" i="27" s="1"/>
  <c r="D71" i="27"/>
  <c r="F71" i="27" s="1"/>
  <c r="H71" i="27" s="1"/>
  <c r="L71" i="27" s="1"/>
  <c r="E70" i="27"/>
  <c r="G70" i="27"/>
  <c r="I70" i="27" s="1"/>
  <c r="M70" i="27" s="1"/>
  <c r="D70" i="27"/>
  <c r="F70" i="27" s="1"/>
  <c r="H70" i="27"/>
  <c r="L70" i="27" s="1"/>
  <c r="D69" i="27"/>
  <c r="F69" i="27"/>
  <c r="H69" i="27"/>
  <c r="L69" i="27" s="1"/>
  <c r="D68" i="27"/>
  <c r="F68" i="27" s="1"/>
  <c r="H68" i="27" s="1"/>
  <c r="L68" i="27" s="1"/>
  <c r="D67" i="27"/>
  <c r="F67" i="27"/>
  <c r="H67" i="27" s="1"/>
  <c r="L67" i="27" s="1"/>
  <c r="D66" i="27"/>
  <c r="F66" i="27"/>
  <c r="H66" i="27" s="1"/>
  <c r="L66" i="27" s="1"/>
  <c r="D65" i="27"/>
  <c r="F65" i="27"/>
  <c r="H65" i="27" s="1"/>
  <c r="L65" i="27" s="1"/>
  <c r="D64" i="27"/>
  <c r="F64" i="27" s="1"/>
  <c r="H64" i="27" s="1"/>
  <c r="L64" i="27" s="1"/>
  <c r="D63" i="27"/>
  <c r="F63" i="27"/>
  <c r="H63" i="27" s="1"/>
  <c r="L63" i="27" s="1"/>
  <c r="D62" i="27"/>
  <c r="F62" i="27" s="1"/>
  <c r="H62" i="27" s="1"/>
  <c r="L62" i="27" s="1"/>
  <c r="D61" i="27"/>
  <c r="F61" i="27"/>
  <c r="H61" i="27"/>
  <c r="L61" i="27" s="1"/>
  <c r="E60" i="27"/>
  <c r="G60" i="27" s="1"/>
  <c r="I60" i="27" s="1"/>
  <c r="M60" i="27" s="1"/>
  <c r="D60" i="27"/>
  <c r="F60" i="27"/>
  <c r="H60" i="27" s="1"/>
  <c r="L60" i="27" s="1"/>
  <c r="E59" i="27"/>
  <c r="G59" i="27"/>
  <c r="I59" i="27" s="1"/>
  <c r="M59" i="27" s="1"/>
  <c r="E58" i="27"/>
  <c r="G58" i="27"/>
  <c r="I58" i="27" s="1"/>
  <c r="M58" i="27" s="1"/>
  <c r="E57" i="27"/>
  <c r="G57" i="27" s="1"/>
  <c r="I57" i="27" s="1"/>
  <c r="M57" i="27" s="1"/>
  <c r="D57" i="27"/>
  <c r="F57" i="27"/>
  <c r="H57" i="27" s="1"/>
  <c r="L57" i="27" s="1"/>
  <c r="E56" i="27"/>
  <c r="G56" i="27" s="1"/>
  <c r="I56" i="27"/>
  <c r="M56" i="27" s="1"/>
  <c r="D56" i="27"/>
  <c r="F56" i="27"/>
  <c r="H56" i="27"/>
  <c r="L56" i="27" s="1"/>
  <c r="E55" i="27"/>
  <c r="G55" i="27" s="1"/>
  <c r="I55" i="27" s="1"/>
  <c r="M55" i="27" s="1"/>
  <c r="D55" i="27"/>
  <c r="F55" i="27"/>
  <c r="H55" i="27" s="1"/>
  <c r="L55" i="27" s="1"/>
  <c r="E54" i="27"/>
  <c r="G54" i="27"/>
  <c r="I54" i="27" s="1"/>
  <c r="M54" i="27" s="1"/>
  <c r="D54" i="27"/>
  <c r="F54" i="27"/>
  <c r="H54" i="27" s="1"/>
  <c r="L54" i="27" s="1"/>
  <c r="E53" i="27"/>
  <c r="G53" i="27" s="1"/>
  <c r="I53" i="27" s="1"/>
  <c r="M53" i="27" s="1"/>
  <c r="D53" i="27"/>
  <c r="F53" i="27"/>
  <c r="H53" i="27" s="1"/>
  <c r="L53" i="27" s="1"/>
  <c r="E52" i="27"/>
  <c r="G52" i="27" s="1"/>
  <c r="I52" i="27"/>
  <c r="M52" i="27" s="1"/>
  <c r="D52" i="27"/>
  <c r="F52" i="27"/>
  <c r="H52" i="27"/>
  <c r="L52" i="27" s="1"/>
  <c r="E51" i="27"/>
  <c r="G51" i="27" s="1"/>
  <c r="I51" i="27" s="1"/>
  <c r="M51" i="27" s="1"/>
  <c r="D51" i="27"/>
  <c r="F51" i="27"/>
  <c r="H51" i="27" s="1"/>
  <c r="L51" i="27" s="1"/>
  <c r="E50" i="27"/>
  <c r="G50" i="27"/>
  <c r="I50" i="27" s="1"/>
  <c r="M50" i="27" s="1"/>
  <c r="D50" i="27"/>
  <c r="F50" i="27"/>
  <c r="H50" i="27" s="1"/>
  <c r="L50" i="27" s="1"/>
  <c r="E49" i="27"/>
  <c r="G49" i="27" s="1"/>
  <c r="I49" i="27" s="1"/>
  <c r="M49" i="27" s="1"/>
  <c r="D49" i="27"/>
  <c r="F49" i="27"/>
  <c r="H49" i="27" s="1"/>
  <c r="L49" i="27" s="1"/>
  <c r="E48" i="27"/>
  <c r="G48" i="27" s="1"/>
  <c r="I48" i="27" s="1"/>
  <c r="M48" i="27" s="1"/>
  <c r="D48" i="27"/>
  <c r="F48" i="27"/>
  <c r="H48" i="27"/>
  <c r="L48" i="27" s="1"/>
  <c r="E47" i="27"/>
  <c r="G47" i="27" s="1"/>
  <c r="I47" i="27" s="1"/>
  <c r="M47" i="27" s="1"/>
  <c r="D47" i="27"/>
  <c r="F47" i="27"/>
  <c r="H47" i="27" s="1"/>
  <c r="L47" i="27" s="1"/>
  <c r="E46" i="27"/>
  <c r="G46" i="27"/>
  <c r="I46" i="27" s="1"/>
  <c r="M46" i="27" s="1"/>
  <c r="D46" i="27"/>
  <c r="F46" i="27"/>
  <c r="H46" i="27" s="1"/>
  <c r="L46" i="27" s="1"/>
  <c r="D45" i="27"/>
  <c r="F45" i="27" s="1"/>
  <c r="H45" i="27" s="1"/>
  <c r="L45" i="27" s="1"/>
  <c r="D44" i="27"/>
  <c r="F44" i="27"/>
  <c r="H44" i="27" s="1"/>
  <c r="L44" i="27" s="1"/>
  <c r="D43" i="27"/>
  <c r="F43" i="27" s="1"/>
  <c r="H43" i="27" s="1"/>
  <c r="L43" i="27" s="1"/>
  <c r="D42" i="27"/>
  <c r="F42" i="27"/>
  <c r="H42" i="27"/>
  <c r="L42" i="27" s="1"/>
  <c r="D41" i="27"/>
  <c r="F41" i="27" s="1"/>
  <c r="H41" i="27" s="1"/>
  <c r="L41" i="27" s="1"/>
  <c r="D40" i="27"/>
  <c r="F40" i="27"/>
  <c r="H40" i="27" s="1"/>
  <c r="L40" i="27" s="1"/>
  <c r="D39" i="27"/>
  <c r="F39" i="27"/>
  <c r="H39" i="27" s="1"/>
  <c r="L39" i="27" s="1"/>
  <c r="D38" i="27"/>
  <c r="F38" i="27"/>
  <c r="H38" i="27" s="1"/>
  <c r="L38" i="27" s="1"/>
  <c r="D37" i="27"/>
  <c r="F37" i="27" s="1"/>
  <c r="H37" i="27" s="1"/>
  <c r="L37" i="27" s="1"/>
  <c r="D36" i="27"/>
  <c r="F36" i="27"/>
  <c r="H36" i="27" s="1"/>
  <c r="L36" i="27" s="1"/>
  <c r="G35" i="27"/>
  <c r="I35" i="27" s="1"/>
  <c r="G34" i="27"/>
  <c r="I34" i="27" s="1"/>
  <c r="G33" i="27"/>
  <c r="I33" i="27"/>
  <c r="F33" i="27"/>
  <c r="H33" i="27" s="1"/>
  <c r="G32" i="27"/>
  <c r="I32" i="27" s="1"/>
  <c r="F32" i="27"/>
  <c r="H32" i="27" s="1"/>
  <c r="G31" i="27"/>
  <c r="I31" i="27"/>
  <c r="F31" i="27"/>
  <c r="H31" i="27" s="1"/>
  <c r="G30" i="27"/>
  <c r="I30" i="27" s="1"/>
  <c r="F30" i="27"/>
  <c r="H30" i="27" s="1"/>
  <c r="G29" i="27"/>
  <c r="I29" i="27"/>
  <c r="F29" i="27"/>
  <c r="H29" i="27" s="1"/>
  <c r="G28" i="27"/>
  <c r="I28" i="27" s="1"/>
  <c r="F28" i="27"/>
  <c r="H28" i="27" s="1"/>
  <c r="G27" i="27"/>
  <c r="I27" i="27"/>
  <c r="F27" i="27"/>
  <c r="H27" i="27" s="1"/>
  <c r="G26" i="27"/>
  <c r="I26" i="27" s="1"/>
  <c r="F26" i="27"/>
  <c r="H26" i="27" s="1"/>
  <c r="G25" i="27"/>
  <c r="I25" i="27"/>
  <c r="F25" i="27"/>
  <c r="H25" i="27" s="1"/>
  <c r="G24" i="27"/>
  <c r="I24" i="27" s="1"/>
  <c r="F24" i="27"/>
  <c r="H24" i="27" s="1"/>
  <c r="G23" i="27"/>
  <c r="I23" i="27"/>
  <c r="F23" i="27"/>
  <c r="H23" i="27" s="1"/>
  <c r="G22" i="27"/>
  <c r="I22" i="27" s="1"/>
  <c r="F22" i="27"/>
  <c r="H22" i="27" s="1"/>
  <c r="G21" i="27"/>
  <c r="I21" i="27"/>
  <c r="F21" i="27"/>
  <c r="H21" i="27" s="1"/>
  <c r="G20" i="27"/>
  <c r="I20" i="27" s="1"/>
  <c r="F20" i="27"/>
  <c r="H20" i="27" s="1"/>
  <c r="G19" i="27"/>
  <c r="I19" i="27"/>
  <c r="F19" i="27"/>
  <c r="H19" i="27" s="1"/>
  <c r="F18" i="27"/>
  <c r="H18" i="27" s="1"/>
  <c r="F17" i="27"/>
  <c r="H17" i="27" s="1"/>
  <c r="F16" i="27"/>
  <c r="H16" i="27"/>
  <c r="F15" i="27"/>
  <c r="H15" i="27" s="1"/>
  <c r="F14" i="27"/>
  <c r="H14" i="27" s="1"/>
  <c r="F13" i="27"/>
  <c r="H13" i="27" s="1"/>
  <c r="F12" i="27"/>
  <c r="H12" i="27"/>
  <c r="F11" i="27"/>
  <c r="H11" i="27" s="1"/>
  <c r="F10" i="27"/>
  <c r="H10" i="27" s="1"/>
  <c r="F9" i="27"/>
  <c r="H9" i="27" s="1"/>
  <c r="D8" i="27"/>
  <c r="F8" i="27"/>
  <c r="H8" i="27" s="1"/>
  <c r="L8" i="27" s="1"/>
  <c r="D7" i="27"/>
  <c r="F7" i="27"/>
  <c r="H7" i="27" s="1"/>
  <c r="L7" i="27" s="1"/>
  <c r="D6" i="27"/>
  <c r="F6" i="27" s="1"/>
  <c r="H6" i="27" s="1"/>
  <c r="L6" i="27" s="1"/>
  <c r="D5" i="27"/>
  <c r="F5" i="27"/>
  <c r="H5" i="27" s="1"/>
  <c r="L5" i="27" s="1"/>
  <c r="D4" i="27"/>
  <c r="F4" i="27" s="1"/>
  <c r="H4" i="27"/>
  <c r="L4" i="27" s="1"/>
  <c r="D3" i="27"/>
  <c r="F3" i="27"/>
  <c r="H3" i="27"/>
  <c r="L3" i="27" s="1"/>
  <c r="D2" i="27"/>
  <c r="F2" i="27" s="1"/>
  <c r="H2" i="27" s="1"/>
  <c r="L2" i="27" s="1"/>
  <c r="E139" i="26"/>
  <c r="G139" i="26"/>
  <c r="I139" i="26" s="1"/>
  <c r="M139" i="26" s="1"/>
  <c r="E138" i="26"/>
  <c r="G138" i="26"/>
  <c r="I138" i="26" s="1"/>
  <c r="M138" i="26" s="1"/>
  <c r="E137" i="26"/>
  <c r="G137" i="26"/>
  <c r="I137" i="26" s="1"/>
  <c r="M137" i="26" s="1"/>
  <c r="D137" i="26"/>
  <c r="F137" i="26" s="1"/>
  <c r="H137" i="26" s="1"/>
  <c r="L137" i="26" s="1"/>
  <c r="E136" i="26"/>
  <c r="G136" i="26"/>
  <c r="I136" i="26" s="1"/>
  <c r="M136" i="26" s="1"/>
  <c r="D136" i="26"/>
  <c r="F136" i="26" s="1"/>
  <c r="H136" i="26"/>
  <c r="L136" i="26" s="1"/>
  <c r="E135" i="26"/>
  <c r="G135" i="26"/>
  <c r="I135" i="26"/>
  <c r="M135" i="26" s="1"/>
  <c r="D135" i="26"/>
  <c r="F135" i="26" s="1"/>
  <c r="H135" i="26" s="1"/>
  <c r="L135" i="26" s="1"/>
  <c r="E134" i="26"/>
  <c r="G134" i="26"/>
  <c r="I134" i="26" s="1"/>
  <c r="M134" i="26" s="1"/>
  <c r="D134" i="26"/>
  <c r="F134" i="26"/>
  <c r="H134" i="26" s="1"/>
  <c r="L134" i="26" s="1"/>
  <c r="E133" i="26"/>
  <c r="G133" i="26"/>
  <c r="I133" i="26" s="1"/>
  <c r="M133" i="26" s="1"/>
  <c r="D133" i="26"/>
  <c r="F133" i="26" s="1"/>
  <c r="H133" i="26" s="1"/>
  <c r="L133" i="26" s="1"/>
  <c r="E132" i="26"/>
  <c r="G132" i="26"/>
  <c r="I132" i="26" s="1"/>
  <c r="M132" i="26" s="1"/>
  <c r="D132" i="26"/>
  <c r="F132" i="26" s="1"/>
  <c r="H132" i="26"/>
  <c r="L132" i="26" s="1"/>
  <c r="E131" i="26"/>
  <c r="G131" i="26"/>
  <c r="I131" i="26"/>
  <c r="M131" i="26" s="1"/>
  <c r="D131" i="26"/>
  <c r="F131" i="26" s="1"/>
  <c r="H131" i="26" s="1"/>
  <c r="L131" i="26" s="1"/>
  <c r="E130" i="26"/>
  <c r="G130" i="26"/>
  <c r="I130" i="26" s="1"/>
  <c r="M130" i="26" s="1"/>
  <c r="D130" i="26"/>
  <c r="F130" i="26"/>
  <c r="H130" i="26" s="1"/>
  <c r="L130" i="26" s="1"/>
  <c r="E129" i="26"/>
  <c r="G129" i="26"/>
  <c r="I129" i="26" s="1"/>
  <c r="M129" i="26" s="1"/>
  <c r="D129" i="26"/>
  <c r="F129" i="26" s="1"/>
  <c r="H129" i="26" s="1"/>
  <c r="L129" i="26" s="1"/>
  <c r="E128" i="26"/>
  <c r="G128" i="26"/>
  <c r="I128" i="26" s="1"/>
  <c r="M128" i="26" s="1"/>
  <c r="D128" i="26"/>
  <c r="F128" i="26" s="1"/>
  <c r="H128" i="26"/>
  <c r="L128" i="26" s="1"/>
  <c r="E127" i="26"/>
  <c r="G127" i="26"/>
  <c r="I127" i="26"/>
  <c r="M127" i="26" s="1"/>
  <c r="D127" i="26"/>
  <c r="F127" i="26" s="1"/>
  <c r="H127" i="26" s="1"/>
  <c r="L127" i="26" s="1"/>
  <c r="E126" i="26"/>
  <c r="G126" i="26"/>
  <c r="I126" i="26" s="1"/>
  <c r="M126" i="26" s="1"/>
  <c r="D126" i="26"/>
  <c r="F126" i="26"/>
  <c r="H126" i="26" s="1"/>
  <c r="L126" i="26" s="1"/>
  <c r="E125" i="26"/>
  <c r="G125" i="26"/>
  <c r="I125" i="26" s="1"/>
  <c r="M125" i="26" s="1"/>
  <c r="D125" i="26"/>
  <c r="F125" i="26" s="1"/>
  <c r="H125" i="26" s="1"/>
  <c r="L125" i="26" s="1"/>
  <c r="E123" i="26"/>
  <c r="G123" i="26"/>
  <c r="I123" i="26" s="1"/>
  <c r="M123" i="26" s="1"/>
  <c r="E122" i="26"/>
  <c r="G122" i="26" s="1"/>
  <c r="I122" i="26"/>
  <c r="M122" i="26" s="1"/>
  <c r="D122" i="26"/>
  <c r="F122" i="26"/>
  <c r="H122" i="26"/>
  <c r="L122" i="26" s="1"/>
  <c r="D121" i="26"/>
  <c r="F121" i="26" s="1"/>
  <c r="H121" i="26" s="1"/>
  <c r="L121" i="26" s="1"/>
  <c r="D120" i="26"/>
  <c r="F120" i="26"/>
  <c r="H120" i="26" s="1"/>
  <c r="L120" i="26" s="1"/>
  <c r="D119" i="26"/>
  <c r="F119" i="26"/>
  <c r="H119" i="26" s="1"/>
  <c r="L119" i="26" s="1"/>
  <c r="D118" i="26"/>
  <c r="F118" i="26"/>
  <c r="H118" i="26" s="1"/>
  <c r="L118" i="26" s="1"/>
  <c r="D117" i="26"/>
  <c r="F117" i="26" s="1"/>
  <c r="H117" i="26" s="1"/>
  <c r="L117" i="26" s="1"/>
  <c r="D116" i="26"/>
  <c r="F116" i="26"/>
  <c r="H116" i="26" s="1"/>
  <c r="L116" i="26" s="1"/>
  <c r="D115" i="26"/>
  <c r="F115" i="26" s="1"/>
  <c r="H115" i="26"/>
  <c r="L115" i="26" s="1"/>
  <c r="D114" i="26"/>
  <c r="F114" i="26"/>
  <c r="H114" i="26"/>
  <c r="L114" i="26" s="1"/>
  <c r="D113" i="26"/>
  <c r="F113" i="26" s="1"/>
  <c r="H113" i="26" s="1"/>
  <c r="L113" i="26" s="1"/>
  <c r="D112" i="26"/>
  <c r="F112" i="26"/>
  <c r="H112" i="26" s="1"/>
  <c r="L112" i="26" s="1"/>
  <c r="D111" i="26"/>
  <c r="F111" i="26"/>
  <c r="H111" i="26" s="1"/>
  <c r="L111" i="26" s="1"/>
  <c r="D110" i="26"/>
  <c r="F110" i="26"/>
  <c r="H110" i="26" s="1"/>
  <c r="L110" i="26" s="1"/>
  <c r="D109" i="26"/>
  <c r="F109" i="26" s="1"/>
  <c r="H109" i="26" s="1"/>
  <c r="L109" i="26" s="1"/>
  <c r="D108" i="26"/>
  <c r="F108" i="26"/>
  <c r="H108" i="26" s="1"/>
  <c r="L108" i="26" s="1"/>
  <c r="D107" i="26"/>
  <c r="F107" i="26" s="1"/>
  <c r="H107" i="26"/>
  <c r="L107" i="26" s="1"/>
  <c r="E106" i="26"/>
  <c r="G106" i="26"/>
  <c r="I106" i="26"/>
  <c r="M106" i="26" s="1"/>
  <c r="E105" i="26"/>
  <c r="G105" i="26" s="1"/>
  <c r="I105" i="26" s="1"/>
  <c r="M105" i="26" s="1"/>
  <c r="E104" i="26"/>
  <c r="G104" i="26"/>
  <c r="I104" i="26" s="1"/>
  <c r="M104" i="26" s="1"/>
  <c r="D104" i="26"/>
  <c r="F104" i="26"/>
  <c r="H104" i="26" s="1"/>
  <c r="L104" i="26" s="1"/>
  <c r="E103" i="26"/>
  <c r="G103" i="26"/>
  <c r="I103" i="26" s="1"/>
  <c r="M103" i="26" s="1"/>
  <c r="D103" i="26"/>
  <c r="F103" i="26" s="1"/>
  <c r="H103" i="26" s="1"/>
  <c r="L103" i="26" s="1"/>
  <c r="E102" i="26"/>
  <c r="G102" i="26"/>
  <c r="I102" i="26" s="1"/>
  <c r="M102" i="26" s="1"/>
  <c r="D102" i="26"/>
  <c r="F102" i="26" s="1"/>
  <c r="H102" i="26" s="1"/>
  <c r="L102" i="26" s="1"/>
  <c r="E101" i="26"/>
  <c r="G101" i="26"/>
  <c r="I101" i="26"/>
  <c r="M101" i="26" s="1"/>
  <c r="D101" i="26"/>
  <c r="F101" i="26" s="1"/>
  <c r="H101" i="26" s="1"/>
  <c r="L101" i="26" s="1"/>
  <c r="E100" i="26"/>
  <c r="G100" i="26"/>
  <c r="I100" i="26" s="1"/>
  <c r="M100" i="26" s="1"/>
  <c r="D100" i="26"/>
  <c r="F100" i="26" s="1"/>
  <c r="H100" i="26" s="1"/>
  <c r="L100" i="26" s="1"/>
  <c r="E99" i="26"/>
  <c r="G99" i="26"/>
  <c r="I99" i="26" s="1"/>
  <c r="M99" i="26" s="1"/>
  <c r="D99" i="26"/>
  <c r="F99" i="26" s="1"/>
  <c r="H99" i="26"/>
  <c r="L99" i="26" s="1"/>
  <c r="E98" i="26"/>
  <c r="G98" i="26"/>
  <c r="I98" i="26" s="1"/>
  <c r="M98" i="26" s="1"/>
  <c r="D98" i="26"/>
  <c r="F98" i="26" s="1"/>
  <c r="H98" i="26"/>
  <c r="L98" i="26" s="1"/>
  <c r="E97" i="26"/>
  <c r="G97" i="26"/>
  <c r="I97" i="26" s="1"/>
  <c r="M97" i="26" s="1"/>
  <c r="D97" i="26"/>
  <c r="F97" i="26" s="1"/>
  <c r="H97" i="26" s="1"/>
  <c r="L97" i="26" s="1"/>
  <c r="E96" i="26"/>
  <c r="G96" i="26"/>
  <c r="I96" i="26" s="1"/>
  <c r="M96" i="26" s="1"/>
  <c r="D96" i="26"/>
  <c r="F96" i="26"/>
  <c r="H96" i="26"/>
  <c r="L96" i="26" s="1"/>
  <c r="E95" i="26"/>
  <c r="G95" i="26"/>
  <c r="I95" i="26" s="1"/>
  <c r="M95" i="26" s="1"/>
  <c r="D95" i="26"/>
  <c r="F95" i="26" s="1"/>
  <c r="H95" i="26"/>
  <c r="L95" i="26" s="1"/>
  <c r="E94" i="26"/>
  <c r="G94" i="26" s="1"/>
  <c r="I94" i="26" s="1"/>
  <c r="M94" i="26" s="1"/>
  <c r="D94" i="26"/>
  <c r="F94" i="26" s="1"/>
  <c r="H94" i="26"/>
  <c r="L94" i="26" s="1"/>
  <c r="E93" i="26"/>
  <c r="G93" i="26"/>
  <c r="I93" i="26"/>
  <c r="M93" i="26" s="1"/>
  <c r="D93" i="26"/>
  <c r="F93" i="26" s="1"/>
  <c r="H93" i="26" s="1"/>
  <c r="L93" i="26" s="1"/>
  <c r="E92" i="26"/>
  <c r="G92" i="26"/>
  <c r="I92" i="26" s="1"/>
  <c r="M92" i="26" s="1"/>
  <c r="D92" i="26"/>
  <c r="F92" i="26"/>
  <c r="H92" i="26" s="1"/>
  <c r="L92" i="26" s="1"/>
  <c r="E91" i="26"/>
  <c r="G91" i="26"/>
  <c r="I91" i="26" s="1"/>
  <c r="M91" i="26" s="1"/>
  <c r="E90" i="26"/>
  <c r="G90" i="26" s="1"/>
  <c r="I90" i="26"/>
  <c r="M90" i="26" s="1"/>
  <c r="D90" i="26"/>
  <c r="F90" i="26"/>
  <c r="H90" i="26" s="1"/>
  <c r="L90" i="26" s="1"/>
  <c r="D89" i="26"/>
  <c r="F89" i="26" s="1"/>
  <c r="H89" i="26" s="1"/>
  <c r="L89" i="26" s="1"/>
  <c r="D88" i="26"/>
  <c r="F88" i="26"/>
  <c r="H88" i="26"/>
  <c r="L88" i="26" s="1"/>
  <c r="D87" i="26"/>
  <c r="F87" i="26" s="1"/>
  <c r="H87" i="26" s="1"/>
  <c r="L87" i="26" s="1"/>
  <c r="D86" i="26"/>
  <c r="F86" i="26"/>
  <c r="H86" i="26" s="1"/>
  <c r="L86" i="26" s="1"/>
  <c r="D85" i="26"/>
  <c r="F85" i="26" s="1"/>
  <c r="H85" i="26" s="1"/>
  <c r="L85" i="26" s="1"/>
  <c r="E84" i="26"/>
  <c r="G84" i="26"/>
  <c r="I84" i="26" s="1"/>
  <c r="M84" i="26" s="1"/>
  <c r="E83" i="26"/>
  <c r="G83" i="26" s="1"/>
  <c r="I83" i="26" s="1"/>
  <c r="M83" i="26" s="1"/>
  <c r="E82" i="26"/>
  <c r="G82" i="26"/>
  <c r="I82" i="26" s="1"/>
  <c r="M82" i="26" s="1"/>
  <c r="D82" i="26"/>
  <c r="F82" i="26" s="1"/>
  <c r="H82" i="26" s="1"/>
  <c r="L82" i="26" s="1"/>
  <c r="E81" i="26"/>
  <c r="G81" i="26"/>
  <c r="I81" i="26"/>
  <c r="M81" i="26" s="1"/>
  <c r="D81" i="26"/>
  <c r="F81" i="26" s="1"/>
  <c r="H81" i="26" s="1"/>
  <c r="L81" i="26" s="1"/>
  <c r="E80" i="26"/>
  <c r="G80" i="26"/>
  <c r="I80" i="26" s="1"/>
  <c r="M80" i="26" s="1"/>
  <c r="D80" i="26"/>
  <c r="F80" i="26" s="1"/>
  <c r="H80" i="26" s="1"/>
  <c r="L80" i="26" s="1"/>
  <c r="E79" i="26"/>
  <c r="G79" i="26"/>
  <c r="I79" i="26" s="1"/>
  <c r="M79" i="26" s="1"/>
  <c r="D79" i="26"/>
  <c r="F79" i="26" s="1"/>
  <c r="H79" i="26"/>
  <c r="L79" i="26" s="1"/>
  <c r="E78" i="26"/>
  <c r="G78" i="26" s="1"/>
  <c r="I78" i="26" s="1"/>
  <c r="M78" i="26" s="1"/>
  <c r="D78" i="26"/>
  <c r="F78" i="26" s="1"/>
  <c r="H78" i="26"/>
  <c r="L78" i="26" s="1"/>
  <c r="E77" i="26"/>
  <c r="G77" i="26"/>
  <c r="I77" i="26" s="1"/>
  <c r="M77" i="26" s="1"/>
  <c r="D77" i="26"/>
  <c r="F77" i="26" s="1"/>
  <c r="H77" i="26"/>
  <c r="L77" i="26" s="1"/>
  <c r="E76" i="26"/>
  <c r="G76" i="26"/>
  <c r="I76" i="26" s="1"/>
  <c r="M76" i="26" s="1"/>
  <c r="D76" i="26"/>
  <c r="F76" i="26"/>
  <c r="H76" i="26"/>
  <c r="L76" i="26" s="1"/>
  <c r="E75" i="26"/>
  <c r="G75" i="26"/>
  <c r="I75" i="26" s="1"/>
  <c r="M75" i="26" s="1"/>
  <c r="D75" i="26"/>
  <c r="F75" i="26" s="1"/>
  <c r="H75" i="26"/>
  <c r="L75" i="26" s="1"/>
  <c r="E74" i="26"/>
  <c r="G74" i="26"/>
  <c r="I74" i="26" s="1"/>
  <c r="M74" i="26" s="1"/>
  <c r="E73" i="26"/>
  <c r="G73" i="26" s="1"/>
  <c r="I73" i="26"/>
  <c r="M73" i="26" s="1"/>
  <c r="E72" i="26"/>
  <c r="G72" i="26"/>
  <c r="I72" i="26"/>
  <c r="M72" i="26" s="1"/>
  <c r="D72" i="26"/>
  <c r="F72" i="26" s="1"/>
  <c r="H72" i="26" s="1"/>
  <c r="L72" i="26" s="1"/>
  <c r="E71" i="26"/>
  <c r="G71" i="26"/>
  <c r="I71" i="26" s="1"/>
  <c r="M71" i="26" s="1"/>
  <c r="D71" i="26"/>
  <c r="F71" i="26" s="1"/>
  <c r="H71" i="26" s="1"/>
  <c r="L71" i="26" s="1"/>
  <c r="E70" i="26"/>
  <c r="G70" i="26"/>
  <c r="I70" i="26" s="1"/>
  <c r="M70" i="26" s="1"/>
  <c r="D70" i="26"/>
  <c r="F70" i="26" s="1"/>
  <c r="H70" i="26"/>
  <c r="L70" i="26" s="1"/>
  <c r="E69" i="26"/>
  <c r="G69" i="26"/>
  <c r="I69" i="26" s="1"/>
  <c r="M69" i="26" s="1"/>
  <c r="D69" i="26"/>
  <c r="F69" i="26" s="1"/>
  <c r="H69" i="26"/>
  <c r="L69" i="26" s="1"/>
  <c r="E68" i="26"/>
  <c r="G68" i="26"/>
  <c r="I68" i="26" s="1"/>
  <c r="M68" i="26" s="1"/>
  <c r="D68" i="26"/>
  <c r="F68" i="26" s="1"/>
  <c r="H68" i="26"/>
  <c r="L68" i="26" s="1"/>
  <c r="E67" i="26"/>
  <c r="G67" i="26"/>
  <c r="I67" i="26" s="1"/>
  <c r="M67" i="26" s="1"/>
  <c r="D67" i="26"/>
  <c r="F67" i="26"/>
  <c r="H67" i="26" s="1"/>
  <c r="L67" i="26" s="1"/>
  <c r="E66" i="26"/>
  <c r="G66" i="26"/>
  <c r="I66" i="26" s="1"/>
  <c r="M66" i="26" s="1"/>
  <c r="D66" i="26"/>
  <c r="F66" i="26" s="1"/>
  <c r="H66" i="26"/>
  <c r="L66" i="26" s="1"/>
  <c r="E65" i="26"/>
  <c r="G65" i="26"/>
  <c r="I65" i="26" s="1"/>
  <c r="D65" i="26"/>
  <c r="F65" i="26" s="1"/>
  <c r="H65" i="26" s="1"/>
  <c r="L65" i="26" s="1"/>
  <c r="E64" i="26"/>
  <c r="G64" i="26"/>
  <c r="I64" i="26"/>
  <c r="M64" i="26" s="1"/>
  <c r="D64" i="26"/>
  <c r="F64" i="26" s="1"/>
  <c r="H64" i="26" s="1"/>
  <c r="L64" i="26" s="1"/>
  <c r="E63" i="26"/>
  <c r="G63" i="26"/>
  <c r="I63" i="26" s="1"/>
  <c r="M63" i="26" s="1"/>
  <c r="D63" i="26"/>
  <c r="F63" i="26" s="1"/>
  <c r="H63" i="26" s="1"/>
  <c r="L63" i="26" s="1"/>
  <c r="D62" i="26"/>
  <c r="F62" i="26"/>
  <c r="H62" i="26" s="1"/>
  <c r="L62" i="26" s="1"/>
  <c r="D61" i="26"/>
  <c r="F61" i="26" s="1"/>
  <c r="H61" i="26"/>
  <c r="L61" i="26" s="1"/>
  <c r="D60" i="26"/>
  <c r="F60" i="26" s="1"/>
  <c r="H60" i="26" s="1"/>
  <c r="L60" i="26" s="1"/>
  <c r="D59" i="26"/>
  <c r="F59" i="26" s="1"/>
  <c r="H59" i="26"/>
  <c r="L59" i="26" s="1"/>
  <c r="D58" i="26"/>
  <c r="F58" i="26"/>
  <c r="H58" i="26" s="1"/>
  <c r="L58" i="26" s="1"/>
  <c r="D57" i="26"/>
  <c r="F57" i="26" s="1"/>
  <c r="H57" i="26"/>
  <c r="L57" i="26" s="1"/>
  <c r="D56" i="26"/>
  <c r="F56" i="26"/>
  <c r="H56" i="26" s="1"/>
  <c r="L56" i="26" s="1"/>
  <c r="D55" i="26"/>
  <c r="F55" i="26"/>
  <c r="H55" i="26"/>
  <c r="L55" i="26" s="1"/>
  <c r="D54" i="26"/>
  <c r="F54" i="26"/>
  <c r="H54" i="26" s="1"/>
  <c r="L54" i="26" s="1"/>
  <c r="E53" i="26"/>
  <c r="G53" i="26" s="1"/>
  <c r="I53" i="26"/>
  <c r="M53" i="26" s="1"/>
  <c r="E52" i="26"/>
  <c r="G52" i="26"/>
  <c r="I52" i="26" s="1"/>
  <c r="M52" i="26" s="1"/>
  <c r="E51" i="26"/>
  <c r="G51" i="26" s="1"/>
  <c r="I51" i="26"/>
  <c r="M51" i="26" s="1"/>
  <c r="D51" i="26"/>
  <c r="F51" i="26"/>
  <c r="H51" i="26"/>
  <c r="L51" i="26" s="1"/>
  <c r="E50" i="26"/>
  <c r="G50" i="26" s="1"/>
  <c r="I50" i="26" s="1"/>
  <c r="M50" i="26" s="1"/>
  <c r="D50" i="26"/>
  <c r="F50" i="26"/>
  <c r="H50" i="26" s="1"/>
  <c r="L50" i="26" s="1"/>
  <c r="E49" i="26"/>
  <c r="G49" i="26" s="1"/>
  <c r="I49" i="26" s="1"/>
  <c r="M49" i="26" s="1"/>
  <c r="D49" i="26"/>
  <c r="F49" i="26"/>
  <c r="H49" i="26" s="1"/>
  <c r="L49" i="26" s="1"/>
  <c r="E48" i="26"/>
  <c r="G48" i="26" s="1"/>
  <c r="I48" i="26"/>
  <c r="M48" i="26" s="1"/>
  <c r="D48" i="26"/>
  <c r="F48" i="26"/>
  <c r="H48" i="26" s="1"/>
  <c r="L48" i="26" s="1"/>
  <c r="E47" i="26"/>
  <c r="G47" i="26" s="1"/>
  <c r="I47" i="26"/>
  <c r="M47" i="26" s="1"/>
  <c r="D47" i="26"/>
  <c r="F47" i="26"/>
  <c r="H47" i="26" s="1"/>
  <c r="L47" i="26" s="1"/>
  <c r="E46" i="26"/>
  <c r="G46" i="26" s="1"/>
  <c r="I46" i="26"/>
  <c r="M46" i="26" s="1"/>
  <c r="D46" i="26"/>
  <c r="F46" i="26"/>
  <c r="H46" i="26" s="1"/>
  <c r="L46" i="26" s="1"/>
  <c r="E45" i="26"/>
  <c r="G45" i="26"/>
  <c r="I45" i="26" s="1"/>
  <c r="M45" i="26" s="1"/>
  <c r="D45" i="26"/>
  <c r="F45" i="26"/>
  <c r="H45" i="26" s="1"/>
  <c r="L45" i="26" s="1"/>
  <c r="E44" i="26"/>
  <c r="G44" i="26" s="1"/>
  <c r="I44" i="26"/>
  <c r="M44" i="26" s="1"/>
  <c r="D44" i="26"/>
  <c r="F44" i="26"/>
  <c r="H44" i="26" s="1"/>
  <c r="L44" i="26" s="1"/>
  <c r="E43" i="26"/>
  <c r="G43" i="26" s="1"/>
  <c r="I43" i="26" s="1"/>
  <c r="M43" i="26" s="1"/>
  <c r="D43" i="26"/>
  <c r="F43" i="26"/>
  <c r="H43" i="26"/>
  <c r="L43" i="26" s="1"/>
  <c r="E42" i="26"/>
  <c r="G42" i="26" s="1"/>
  <c r="I42" i="26" s="1"/>
  <c r="M42" i="26" s="1"/>
  <c r="D42" i="26"/>
  <c r="F42" i="26"/>
  <c r="H42" i="26" s="1"/>
  <c r="L42" i="26" s="1"/>
  <c r="E41" i="26"/>
  <c r="G41" i="26" s="1"/>
  <c r="I41" i="26" s="1"/>
  <c r="M41" i="26" s="1"/>
  <c r="D41" i="26"/>
  <c r="F41" i="26"/>
  <c r="H41" i="26" s="1"/>
  <c r="L41" i="26" s="1"/>
  <c r="E40" i="26"/>
  <c r="G40" i="26" s="1"/>
  <c r="I40" i="26"/>
  <c r="M40" i="26" s="1"/>
  <c r="D40" i="26"/>
  <c r="F40" i="26" s="1"/>
  <c r="H40" i="26" s="1"/>
  <c r="L40" i="26" s="1"/>
  <c r="E39" i="26"/>
  <c r="G39" i="26" s="1"/>
  <c r="I39" i="26"/>
  <c r="M39" i="26" s="1"/>
  <c r="D39" i="26"/>
  <c r="F39" i="26"/>
  <c r="H39" i="26" s="1"/>
  <c r="L39" i="26" s="1"/>
  <c r="E38" i="26"/>
  <c r="G38" i="26" s="1"/>
  <c r="I38" i="26"/>
  <c r="M38" i="26" s="1"/>
  <c r="D38" i="26"/>
  <c r="F38" i="26"/>
  <c r="H38" i="26" s="1"/>
  <c r="L38" i="26" s="1"/>
  <c r="D37" i="26"/>
  <c r="F37" i="26"/>
  <c r="H37" i="26"/>
  <c r="L37" i="26" s="1"/>
  <c r="D36" i="26"/>
  <c r="F36" i="26"/>
  <c r="H36" i="26" s="1"/>
  <c r="L36" i="26" s="1"/>
  <c r="D35" i="26"/>
  <c r="F35" i="26" s="1"/>
  <c r="H35" i="26"/>
  <c r="L35" i="26" s="1"/>
  <c r="D34" i="26"/>
  <c r="F34" i="26"/>
  <c r="H34" i="26" s="1"/>
  <c r="L34" i="26" s="1"/>
  <c r="D33" i="26"/>
  <c r="F33" i="26" s="1"/>
  <c r="H33" i="26"/>
  <c r="L33" i="26" s="1"/>
  <c r="D32" i="26"/>
  <c r="F32" i="26"/>
  <c r="H32" i="26"/>
  <c r="L32" i="26" s="1"/>
  <c r="G31" i="26"/>
  <c r="I31" i="26" s="1"/>
  <c r="G30" i="26"/>
  <c r="I30" i="26" s="1"/>
  <c r="F30" i="26"/>
  <c r="H30" i="26" s="1"/>
  <c r="G29" i="26"/>
  <c r="I29" i="26"/>
  <c r="F29" i="26"/>
  <c r="H29" i="26" s="1"/>
  <c r="G28" i="26"/>
  <c r="I28" i="26" s="1"/>
  <c r="F28" i="26"/>
  <c r="H28" i="26" s="1"/>
  <c r="G27" i="26"/>
  <c r="I27" i="26" s="1"/>
  <c r="F27" i="26"/>
  <c r="H27" i="26" s="1"/>
  <c r="G26" i="26"/>
  <c r="I26" i="26" s="1"/>
  <c r="F26" i="26"/>
  <c r="H26" i="26" s="1"/>
  <c r="G25" i="26"/>
  <c r="I25" i="26"/>
  <c r="F25" i="26"/>
  <c r="H25" i="26" s="1"/>
  <c r="G24" i="26"/>
  <c r="I24" i="26" s="1"/>
  <c r="F24" i="26"/>
  <c r="H24" i="26" s="1"/>
  <c r="G23" i="26"/>
  <c r="I23" i="26"/>
  <c r="F23" i="26"/>
  <c r="H23" i="26" s="1"/>
  <c r="G22" i="26"/>
  <c r="I22" i="26" s="1"/>
  <c r="F22" i="26"/>
  <c r="H22" i="26" s="1"/>
  <c r="F21" i="26"/>
  <c r="H21" i="26"/>
  <c r="F20" i="26"/>
  <c r="H20" i="26" s="1"/>
  <c r="F19" i="26"/>
  <c r="H19" i="26" s="1"/>
  <c r="F18" i="26"/>
  <c r="H18" i="26" s="1"/>
  <c r="F17" i="26"/>
  <c r="H17" i="26" s="1"/>
  <c r="F16" i="26"/>
  <c r="H16" i="26" s="1"/>
  <c r="F15" i="26"/>
  <c r="H15" i="26" s="1"/>
  <c r="F14" i="26"/>
  <c r="H14" i="26" s="1"/>
  <c r="F13" i="26"/>
  <c r="H13" i="26"/>
  <c r="F12" i="26"/>
  <c r="H12" i="26" s="1"/>
  <c r="F11" i="26"/>
  <c r="H11" i="26" s="1"/>
  <c r="F10" i="26"/>
  <c r="H10" i="26"/>
  <c r="F9" i="26"/>
  <c r="H9" i="26" s="1"/>
  <c r="F8" i="26"/>
  <c r="H8" i="26" s="1"/>
  <c r="F7" i="26"/>
  <c r="H7" i="26" s="1"/>
  <c r="F6" i="26"/>
  <c r="H6" i="26" s="1"/>
  <c r="F5" i="26"/>
  <c r="H5" i="26"/>
  <c r="F4" i="26"/>
  <c r="H4" i="26" s="1"/>
  <c r="F3" i="26"/>
  <c r="H3" i="26" s="1"/>
  <c r="F2" i="26"/>
  <c r="H2" i="26"/>
  <c r="I200" i="25"/>
  <c r="M200" i="25" s="1"/>
  <c r="Q200" i="25" s="1"/>
  <c r="U200" i="25" s="1"/>
  <c r="H200" i="25"/>
  <c r="L200" i="25"/>
  <c r="P200" i="25" s="1"/>
  <c r="T200" i="25" s="1"/>
  <c r="G200" i="25"/>
  <c r="K200" i="25" s="1"/>
  <c r="O200" i="25"/>
  <c r="S200" i="25" s="1"/>
  <c r="F200" i="25"/>
  <c r="J200" i="25" s="1"/>
  <c r="N200" i="25"/>
  <c r="R200" i="25" s="1"/>
  <c r="I199" i="25"/>
  <c r="M199" i="25" s="1"/>
  <c r="Q199" i="25"/>
  <c r="U199" i="25" s="1"/>
  <c r="H199" i="25"/>
  <c r="L199" i="25"/>
  <c r="P199" i="25" s="1"/>
  <c r="T199" i="25" s="1"/>
  <c r="G199" i="25"/>
  <c r="K199" i="25" s="1"/>
  <c r="O199" i="25"/>
  <c r="S199" i="25" s="1"/>
  <c r="F199" i="25"/>
  <c r="J199" i="25" s="1"/>
  <c r="N199" i="25" s="1"/>
  <c r="R199" i="25" s="1"/>
  <c r="I198" i="25"/>
  <c r="M198" i="25"/>
  <c r="Q198" i="25"/>
  <c r="U198" i="25" s="1"/>
  <c r="H198" i="25"/>
  <c r="L198" i="25" s="1"/>
  <c r="P198" i="25" s="1"/>
  <c r="T198" i="25" s="1"/>
  <c r="G198" i="25"/>
  <c r="K198" i="25" s="1"/>
  <c r="O198" i="25"/>
  <c r="S198" i="25" s="1"/>
  <c r="F198" i="25"/>
  <c r="J198" i="25" s="1"/>
  <c r="N198" i="25"/>
  <c r="R198" i="25" s="1"/>
  <c r="I197" i="25"/>
  <c r="M197" i="25" s="1"/>
  <c r="Q197" i="25" s="1"/>
  <c r="U197" i="25" s="1"/>
  <c r="H197" i="25"/>
  <c r="L197" i="25"/>
  <c r="P197" i="25"/>
  <c r="T197" i="25" s="1"/>
  <c r="G197" i="25"/>
  <c r="K197" i="25" s="1"/>
  <c r="O197" i="25"/>
  <c r="S197" i="25" s="1"/>
  <c r="F197" i="25"/>
  <c r="J197" i="25" s="1"/>
  <c r="N197" i="25" s="1"/>
  <c r="R197" i="25" s="1"/>
  <c r="I196" i="25"/>
  <c r="M196" i="25"/>
  <c r="Q196" i="25"/>
  <c r="U196" i="25" s="1"/>
  <c r="H196" i="25"/>
  <c r="L196" i="25" s="1"/>
  <c r="P196" i="25" s="1"/>
  <c r="T196" i="25" s="1"/>
  <c r="G196" i="25"/>
  <c r="K196" i="25" s="1"/>
  <c r="O196" i="25"/>
  <c r="S196" i="25" s="1"/>
  <c r="F196" i="25"/>
  <c r="J196" i="25" s="1"/>
  <c r="N196" i="25" s="1"/>
  <c r="R196" i="25" s="1"/>
  <c r="I195" i="25"/>
  <c r="M195" i="25"/>
  <c r="Q195" i="25" s="1"/>
  <c r="U195" i="25" s="1"/>
  <c r="H195" i="25"/>
  <c r="L195" i="25" s="1"/>
  <c r="P195" i="25" s="1"/>
  <c r="T195" i="25" s="1"/>
  <c r="G195" i="25"/>
  <c r="K195" i="25" s="1"/>
  <c r="O195" i="25" s="1"/>
  <c r="S195" i="25" s="1"/>
  <c r="F195" i="25"/>
  <c r="J195" i="25" s="1"/>
  <c r="N195" i="25"/>
  <c r="R195" i="25" s="1"/>
  <c r="I194" i="25"/>
  <c r="M194" i="25"/>
  <c r="Q194" i="25" s="1"/>
  <c r="U194" i="25" s="1"/>
  <c r="H194" i="25"/>
  <c r="L194" i="25"/>
  <c r="P194" i="25"/>
  <c r="T194" i="25" s="1"/>
  <c r="G194" i="25"/>
  <c r="K194" i="25" s="1"/>
  <c r="O194" i="25"/>
  <c r="S194" i="25" s="1"/>
  <c r="F194" i="25"/>
  <c r="J194" i="25" s="1"/>
  <c r="N194" i="25"/>
  <c r="R194" i="25" s="1"/>
  <c r="D192" i="25"/>
  <c r="F192" i="25"/>
  <c r="H192" i="25"/>
  <c r="J192" i="25"/>
  <c r="D191" i="25"/>
  <c r="F191" i="25"/>
  <c r="H191" i="25" s="1"/>
  <c r="J191" i="25"/>
  <c r="D190" i="25"/>
  <c r="F190" i="25" s="1"/>
  <c r="H190" i="25" s="1"/>
  <c r="J190" i="25" s="1"/>
  <c r="D189" i="25"/>
  <c r="F189" i="25" s="1"/>
  <c r="H189" i="25" s="1"/>
  <c r="J189" i="25" s="1"/>
  <c r="D188" i="25"/>
  <c r="F188" i="25"/>
  <c r="H188" i="25" s="1"/>
  <c r="J188" i="25" s="1"/>
  <c r="D187" i="25"/>
  <c r="F187" i="25"/>
  <c r="H187" i="25" s="1"/>
  <c r="J187" i="25" s="1"/>
  <c r="D186" i="25"/>
  <c r="F186" i="25"/>
  <c r="H186" i="25"/>
  <c r="J186" i="25" s="1"/>
  <c r="E185" i="25"/>
  <c r="G185" i="25"/>
  <c r="I185" i="25" s="1"/>
  <c r="K185" i="25"/>
  <c r="E184" i="25"/>
  <c r="G184" i="25"/>
  <c r="I184" i="25"/>
  <c r="K184" i="25"/>
  <c r="E183" i="25"/>
  <c r="G183" i="25"/>
  <c r="I183" i="25" s="1"/>
  <c r="K183" i="25"/>
  <c r="D183" i="25"/>
  <c r="F183" i="25" s="1"/>
  <c r="H183" i="25" s="1"/>
  <c r="J183" i="25" s="1"/>
  <c r="E182" i="25"/>
  <c r="G182" i="25" s="1"/>
  <c r="I182" i="25" s="1"/>
  <c r="K182" i="25" s="1"/>
  <c r="D182" i="25"/>
  <c r="F182" i="25"/>
  <c r="H182" i="25" s="1"/>
  <c r="J182" i="25" s="1"/>
  <c r="E181" i="25"/>
  <c r="G181" i="25"/>
  <c r="I181" i="25" s="1"/>
  <c r="K181" i="25" s="1"/>
  <c r="D181" i="25"/>
  <c r="F181" i="25"/>
  <c r="H181" i="25"/>
  <c r="J181" i="25" s="1"/>
  <c r="E180" i="25"/>
  <c r="G180" i="25"/>
  <c r="I180" i="25" s="1"/>
  <c r="K180" i="25"/>
  <c r="D180" i="25"/>
  <c r="F180" i="25"/>
  <c r="H180" i="25"/>
  <c r="J180" i="25"/>
  <c r="E179" i="25"/>
  <c r="G179" i="25"/>
  <c r="I179" i="25" s="1"/>
  <c r="K179" i="25"/>
  <c r="D179" i="25"/>
  <c r="F179" i="25" s="1"/>
  <c r="H179" i="25" s="1"/>
  <c r="J179" i="25" s="1"/>
  <c r="E178" i="25"/>
  <c r="G178" i="25" s="1"/>
  <c r="I178" i="25" s="1"/>
  <c r="K178" i="25" s="1"/>
  <c r="D178" i="25"/>
  <c r="F178" i="25"/>
  <c r="H178" i="25" s="1"/>
  <c r="J178" i="25" s="1"/>
  <c r="E177" i="25"/>
  <c r="G177" i="25" s="1"/>
  <c r="I177" i="25" s="1"/>
  <c r="K177" i="25" s="1"/>
  <c r="D177" i="25"/>
  <c r="F177" i="25"/>
  <c r="H177" i="25"/>
  <c r="J177" i="25" s="1"/>
  <c r="E176" i="25"/>
  <c r="G176" i="25"/>
  <c r="I176" i="25" s="1"/>
  <c r="K176" i="25"/>
  <c r="E175" i="25"/>
  <c r="G175" i="25"/>
  <c r="I175" i="25"/>
  <c r="K175" i="25"/>
  <c r="E174" i="25"/>
  <c r="G174" i="25"/>
  <c r="I174" i="25" s="1"/>
  <c r="K174" i="25"/>
  <c r="D174" i="25"/>
  <c r="F174" i="25" s="1"/>
  <c r="H174" i="25" s="1"/>
  <c r="J174" i="25" s="1"/>
  <c r="E173" i="25"/>
  <c r="G173" i="25" s="1"/>
  <c r="I173" i="25" s="1"/>
  <c r="K173" i="25" s="1"/>
  <c r="D173" i="25"/>
  <c r="F173" i="25"/>
  <c r="H173" i="25" s="1"/>
  <c r="J173" i="25" s="1"/>
  <c r="E172" i="25"/>
  <c r="G172" i="25"/>
  <c r="I172" i="25" s="1"/>
  <c r="K172" i="25" s="1"/>
  <c r="D172" i="25"/>
  <c r="F172" i="25"/>
  <c r="H172" i="25"/>
  <c r="J172" i="25" s="1"/>
  <c r="E171" i="25"/>
  <c r="G171" i="25"/>
  <c r="I171" i="25" s="1"/>
  <c r="K171" i="25"/>
  <c r="D171" i="25"/>
  <c r="F171" i="25"/>
  <c r="H171" i="25"/>
  <c r="J171" i="25" s="1"/>
  <c r="E170" i="25"/>
  <c r="G170" i="25"/>
  <c r="I170" i="25" s="1"/>
  <c r="K170" i="25"/>
  <c r="D170" i="25"/>
  <c r="F170" i="25" s="1"/>
  <c r="H170" i="25" s="1"/>
  <c r="J170" i="25" s="1"/>
  <c r="E169" i="25"/>
  <c r="G169" i="25" s="1"/>
  <c r="I169" i="25" s="1"/>
  <c r="K169" i="25" s="1"/>
  <c r="D169" i="25"/>
  <c r="F169" i="25"/>
  <c r="H169" i="25" s="1"/>
  <c r="J169" i="25" s="1"/>
  <c r="E168" i="25"/>
  <c r="G168" i="25"/>
  <c r="I168" i="25" s="1"/>
  <c r="K168" i="25" s="1"/>
  <c r="D168" i="25"/>
  <c r="F168" i="25"/>
  <c r="H168" i="25" s="1"/>
  <c r="J168" i="25" s="1"/>
  <c r="E167" i="25"/>
  <c r="G167" i="25" s="1"/>
  <c r="I167" i="25" s="1"/>
  <c r="K167" i="25" s="1"/>
  <c r="D167" i="25"/>
  <c r="F167" i="25"/>
  <c r="H167" i="25" s="1"/>
  <c r="J167" i="25" s="1"/>
  <c r="E166" i="25"/>
  <c r="G166" i="25"/>
  <c r="I166" i="25" s="1"/>
  <c r="K166" i="25" s="1"/>
  <c r="D166" i="25"/>
  <c r="F166" i="25"/>
  <c r="H166" i="25" s="1"/>
  <c r="J166" i="25" s="1"/>
  <c r="E165" i="25"/>
  <c r="G165" i="25" s="1"/>
  <c r="I165" i="25" s="1"/>
  <c r="K165" i="25" s="1"/>
  <c r="D165" i="25"/>
  <c r="F165" i="25"/>
  <c r="H165" i="25" s="1"/>
  <c r="J165" i="25" s="1"/>
  <c r="D164" i="25"/>
  <c r="F164" i="25"/>
  <c r="H164" i="25" s="1"/>
  <c r="J164" i="25" s="1"/>
  <c r="D163" i="25"/>
  <c r="F163" i="25"/>
  <c r="H163" i="25" s="1"/>
  <c r="J163" i="25" s="1"/>
  <c r="D162" i="25"/>
  <c r="F162" i="25" s="1"/>
  <c r="H162" i="25" s="1"/>
  <c r="J162" i="25" s="1"/>
  <c r="D161" i="25"/>
  <c r="F161" i="25"/>
  <c r="H161" i="25" s="1"/>
  <c r="J161" i="25" s="1"/>
  <c r="D160" i="25"/>
  <c r="F160" i="25"/>
  <c r="H160" i="25" s="1"/>
  <c r="J160" i="25" s="1"/>
  <c r="D159" i="25"/>
  <c r="F159" i="25"/>
  <c r="H159" i="25" s="1"/>
  <c r="J159" i="25" s="1"/>
  <c r="D158" i="25"/>
  <c r="F158" i="25" s="1"/>
  <c r="H158" i="25" s="1"/>
  <c r="J158" i="25" s="1"/>
  <c r="D157" i="25"/>
  <c r="F157" i="25"/>
  <c r="H157" i="25" s="1"/>
  <c r="J157" i="25" s="1"/>
  <c r="D156" i="25"/>
  <c r="F156" i="25"/>
  <c r="H156" i="25" s="1"/>
  <c r="J156" i="25" s="1"/>
  <c r="D155" i="25"/>
  <c r="F155" i="25"/>
  <c r="H155" i="25" s="1"/>
  <c r="J155" i="25" s="1"/>
  <c r="D154" i="25"/>
  <c r="F154" i="25" s="1"/>
  <c r="H154" i="25" s="1"/>
  <c r="J154" i="25" s="1"/>
  <c r="D153" i="25"/>
  <c r="F153" i="25"/>
  <c r="H153" i="25" s="1"/>
  <c r="J153" i="25" s="1"/>
  <c r="D152" i="25"/>
  <c r="F152" i="25"/>
  <c r="H152" i="25" s="1"/>
  <c r="J152" i="25" s="1"/>
  <c r="D151" i="25"/>
  <c r="F151" i="25"/>
  <c r="H151" i="25" s="1"/>
  <c r="J151" i="25" s="1"/>
  <c r="D150" i="25"/>
  <c r="F150" i="25" s="1"/>
  <c r="H150" i="25" s="1"/>
  <c r="J150" i="25" s="1"/>
  <c r="D149" i="25"/>
  <c r="F149" i="25"/>
  <c r="H149" i="25" s="1"/>
  <c r="J149" i="25" s="1"/>
  <c r="D148" i="25"/>
  <c r="F148" i="25"/>
  <c r="H148" i="25" s="1"/>
  <c r="J148" i="25" s="1"/>
  <c r="D147" i="25"/>
  <c r="F147" i="25"/>
  <c r="H147" i="25" s="1"/>
  <c r="J147" i="25" s="1"/>
  <c r="D146" i="25"/>
  <c r="F146" i="25" s="1"/>
  <c r="H146" i="25" s="1"/>
  <c r="J146" i="25" s="1"/>
  <c r="E144" i="25"/>
  <c r="G144" i="25"/>
  <c r="I144" i="25" s="1"/>
  <c r="K144" i="25" s="1"/>
  <c r="E143" i="25"/>
  <c r="G143" i="25"/>
  <c r="I143" i="25" s="1"/>
  <c r="K143" i="25" s="1"/>
  <c r="E142" i="25"/>
  <c r="G142" i="25"/>
  <c r="I142" i="25" s="1"/>
  <c r="K142" i="25" s="1"/>
  <c r="D142" i="25"/>
  <c r="F142" i="25" s="1"/>
  <c r="H142" i="25" s="1"/>
  <c r="J142" i="25" s="1"/>
  <c r="E141" i="25"/>
  <c r="G141" i="25"/>
  <c r="I141" i="25" s="1"/>
  <c r="K141" i="25" s="1"/>
  <c r="D141" i="25"/>
  <c r="F141" i="25"/>
  <c r="H141" i="25" s="1"/>
  <c r="J141" i="25" s="1"/>
  <c r="E140" i="25"/>
  <c r="G140" i="25"/>
  <c r="I140" i="25" s="1"/>
  <c r="K140" i="25" s="1"/>
  <c r="D140" i="25"/>
  <c r="F140" i="25" s="1"/>
  <c r="H140" i="25" s="1"/>
  <c r="J140" i="25" s="1"/>
  <c r="E139" i="25"/>
  <c r="G139" i="25"/>
  <c r="I139" i="25" s="1"/>
  <c r="K139" i="25" s="1"/>
  <c r="D139" i="25"/>
  <c r="F139" i="25"/>
  <c r="H139" i="25" s="1"/>
  <c r="J139" i="25" s="1"/>
  <c r="E138" i="25"/>
  <c r="G138" i="25"/>
  <c r="I138" i="25" s="1"/>
  <c r="K138" i="25" s="1"/>
  <c r="D138" i="25"/>
  <c r="F138" i="25" s="1"/>
  <c r="H138" i="25" s="1"/>
  <c r="J138" i="25" s="1"/>
  <c r="E137" i="25"/>
  <c r="G137" i="25"/>
  <c r="I137" i="25" s="1"/>
  <c r="K137" i="25" s="1"/>
  <c r="D137" i="25"/>
  <c r="F137" i="25"/>
  <c r="H137" i="25" s="1"/>
  <c r="J137" i="25" s="1"/>
  <c r="E136" i="25"/>
  <c r="G136" i="25"/>
  <c r="I136" i="25" s="1"/>
  <c r="K136" i="25" s="1"/>
  <c r="D136" i="25"/>
  <c r="F136" i="25" s="1"/>
  <c r="H136" i="25" s="1"/>
  <c r="J136" i="25" s="1"/>
  <c r="E135" i="25"/>
  <c r="G135" i="25"/>
  <c r="I135" i="25" s="1"/>
  <c r="K135" i="25" s="1"/>
  <c r="D135" i="25"/>
  <c r="F135" i="25"/>
  <c r="H135" i="25" s="1"/>
  <c r="J135" i="25" s="1"/>
  <c r="E134" i="25"/>
  <c r="G134" i="25"/>
  <c r="I134" i="25" s="1"/>
  <c r="K134" i="25" s="1"/>
  <c r="D134" i="25"/>
  <c r="F134" i="25" s="1"/>
  <c r="H134" i="25" s="1"/>
  <c r="J134" i="25" s="1"/>
  <c r="E133" i="25"/>
  <c r="G133" i="25"/>
  <c r="I133" i="25" s="1"/>
  <c r="K133" i="25" s="1"/>
  <c r="D133" i="25"/>
  <c r="F133" i="25"/>
  <c r="H133" i="25" s="1"/>
  <c r="J133" i="25" s="1"/>
  <c r="E132" i="25"/>
  <c r="G132" i="25"/>
  <c r="I132" i="25" s="1"/>
  <c r="K132" i="25" s="1"/>
  <c r="D132" i="25"/>
  <c r="F132" i="25" s="1"/>
  <c r="H132" i="25" s="1"/>
  <c r="J132" i="25" s="1"/>
  <c r="E131" i="25"/>
  <c r="G131" i="25"/>
  <c r="I131" i="25" s="1"/>
  <c r="K131" i="25" s="1"/>
  <c r="D131" i="25"/>
  <c r="F131" i="25"/>
  <c r="H131" i="25" s="1"/>
  <c r="J131" i="25" s="1"/>
  <c r="E130" i="25"/>
  <c r="G130" i="25"/>
  <c r="I130" i="25" s="1"/>
  <c r="K130" i="25" s="1"/>
  <c r="D130" i="25"/>
  <c r="F130" i="25" s="1"/>
  <c r="H130" i="25" s="1"/>
  <c r="J130" i="25" s="1"/>
  <c r="E129" i="25"/>
  <c r="G129" i="25"/>
  <c r="I129" i="25" s="1"/>
  <c r="K129" i="25" s="1"/>
  <c r="D129" i="25"/>
  <c r="F129" i="25"/>
  <c r="H129" i="25" s="1"/>
  <c r="J129" i="25" s="1"/>
  <c r="E128" i="25"/>
  <c r="G128" i="25"/>
  <c r="I128" i="25" s="1"/>
  <c r="K128" i="25" s="1"/>
  <c r="D128" i="25"/>
  <c r="F128" i="25" s="1"/>
  <c r="H128" i="25" s="1"/>
  <c r="J128" i="25" s="1"/>
  <c r="E127" i="25"/>
  <c r="G127" i="25"/>
  <c r="I127" i="25" s="1"/>
  <c r="K127" i="25" s="1"/>
  <c r="E126" i="25"/>
  <c r="G126" i="25"/>
  <c r="I126" i="25" s="1"/>
  <c r="K126" i="25" s="1"/>
  <c r="E125" i="25"/>
  <c r="G125" i="25"/>
  <c r="I125" i="25" s="1"/>
  <c r="K125" i="25" s="1"/>
  <c r="D125" i="25"/>
  <c r="F125" i="25" s="1"/>
  <c r="H125" i="25" s="1"/>
  <c r="J125" i="25" s="1"/>
  <c r="E124" i="25"/>
  <c r="G124" i="25"/>
  <c r="I124" i="25" s="1"/>
  <c r="K124" i="25" s="1"/>
  <c r="D124" i="25"/>
  <c r="F124" i="25"/>
  <c r="H124" i="25" s="1"/>
  <c r="J124" i="25" s="1"/>
  <c r="E123" i="25"/>
  <c r="G123" i="25"/>
  <c r="I123" i="25" s="1"/>
  <c r="K123" i="25" s="1"/>
  <c r="D123" i="25"/>
  <c r="F123" i="25" s="1"/>
  <c r="H123" i="25" s="1"/>
  <c r="J123" i="25" s="1"/>
  <c r="E122" i="25"/>
  <c r="G122" i="25"/>
  <c r="I122" i="25" s="1"/>
  <c r="K122" i="25" s="1"/>
  <c r="D122" i="25"/>
  <c r="F122" i="25"/>
  <c r="H122" i="25" s="1"/>
  <c r="J122" i="25" s="1"/>
  <c r="E121" i="25"/>
  <c r="G121" i="25"/>
  <c r="I121" i="25" s="1"/>
  <c r="K121" i="25" s="1"/>
  <c r="D121" i="25"/>
  <c r="F121" i="25" s="1"/>
  <c r="H121" i="25" s="1"/>
  <c r="J121" i="25" s="1"/>
  <c r="D120" i="25"/>
  <c r="F120" i="25"/>
  <c r="H120" i="25" s="1"/>
  <c r="J120" i="25" s="1"/>
  <c r="D119" i="25"/>
  <c r="F119" i="25"/>
  <c r="H119" i="25" s="1"/>
  <c r="J119" i="25" s="1"/>
  <c r="D118" i="25"/>
  <c r="F118" i="25"/>
  <c r="H118" i="25" s="1"/>
  <c r="J118" i="25" s="1"/>
  <c r="D117" i="25"/>
  <c r="F117" i="25" s="1"/>
  <c r="H117" i="25" s="1"/>
  <c r="J117" i="25" s="1"/>
  <c r="D116" i="25"/>
  <c r="F116" i="25"/>
  <c r="H116" i="25" s="1"/>
  <c r="J116" i="25" s="1"/>
  <c r="D115" i="25"/>
  <c r="F115" i="25"/>
  <c r="H115" i="25" s="1"/>
  <c r="J115" i="25" s="1"/>
  <c r="D114" i="25"/>
  <c r="F114" i="25"/>
  <c r="H114" i="25" s="1"/>
  <c r="J114" i="25" s="1"/>
  <c r="D113" i="25"/>
  <c r="F113" i="25" s="1"/>
  <c r="H113" i="25" s="1"/>
  <c r="J113" i="25" s="1"/>
  <c r="E112" i="25"/>
  <c r="G112" i="25"/>
  <c r="I112" i="25" s="1"/>
  <c r="K112" i="25" s="1"/>
  <c r="D112" i="25"/>
  <c r="F112" i="25"/>
  <c r="H112" i="25" s="1"/>
  <c r="J112" i="25" s="1"/>
  <c r="E111" i="25"/>
  <c r="G111" i="25"/>
  <c r="I111" i="25" s="1"/>
  <c r="K111" i="25" s="1"/>
  <c r="E110" i="25"/>
  <c r="G110" i="25" s="1"/>
  <c r="I110" i="25" s="1"/>
  <c r="K110" i="25" s="1"/>
  <c r="E109" i="25"/>
  <c r="G109" i="25"/>
  <c r="I109" i="25" s="1"/>
  <c r="K109" i="25" s="1"/>
  <c r="D109" i="25"/>
  <c r="F109" i="25"/>
  <c r="H109" i="25" s="1"/>
  <c r="J109" i="25" s="1"/>
  <c r="E108" i="25"/>
  <c r="G108" i="25"/>
  <c r="I108" i="25" s="1"/>
  <c r="K108" i="25" s="1"/>
  <c r="D108" i="25"/>
  <c r="F108" i="25" s="1"/>
  <c r="H108" i="25" s="1"/>
  <c r="J108" i="25" s="1"/>
  <c r="E107" i="25"/>
  <c r="G107" i="25"/>
  <c r="I107" i="25" s="1"/>
  <c r="K107" i="25" s="1"/>
  <c r="D107" i="25"/>
  <c r="F107" i="25"/>
  <c r="H107" i="25" s="1"/>
  <c r="J107" i="25" s="1"/>
  <c r="E106" i="25"/>
  <c r="G106" i="25"/>
  <c r="I106" i="25" s="1"/>
  <c r="K106" i="25" s="1"/>
  <c r="D106" i="25"/>
  <c r="F106" i="25" s="1"/>
  <c r="H106" i="25" s="1"/>
  <c r="J106" i="25" s="1"/>
  <c r="E105" i="25"/>
  <c r="G105" i="25"/>
  <c r="I105" i="25" s="1"/>
  <c r="K105" i="25"/>
  <c r="D105" i="25"/>
  <c r="F105" i="25"/>
  <c r="H105" i="25" s="1"/>
  <c r="J105" i="25" s="1"/>
  <c r="E104" i="25"/>
  <c r="G104" i="25"/>
  <c r="I104" i="25" s="1"/>
  <c r="K104" i="25" s="1"/>
  <c r="D104" i="25"/>
  <c r="F104" i="25" s="1"/>
  <c r="H104" i="25" s="1"/>
  <c r="J104" i="25" s="1"/>
  <c r="E103" i="25"/>
  <c r="G103" i="25"/>
  <c r="I103" i="25" s="1"/>
  <c r="K103" i="25"/>
  <c r="D103" i="25"/>
  <c r="F103" i="25" s="1"/>
  <c r="H103" i="25" s="1"/>
  <c r="J103" i="25" s="1"/>
  <c r="E102" i="25"/>
  <c r="G102" i="25"/>
  <c r="I102" i="25" s="1"/>
  <c r="K102" i="25" s="1"/>
  <c r="D102" i="25"/>
  <c r="F102" i="25" s="1"/>
  <c r="H102" i="25" s="1"/>
  <c r="J102" i="25" s="1"/>
  <c r="E101" i="25"/>
  <c r="G101" i="25" s="1"/>
  <c r="I101" i="25" s="1"/>
  <c r="K101" i="25" s="1"/>
  <c r="D101" i="25"/>
  <c r="F101" i="25"/>
  <c r="H101" i="25" s="1"/>
  <c r="J101" i="25" s="1"/>
  <c r="E100" i="25"/>
  <c r="G100" i="25"/>
  <c r="I100" i="25" s="1"/>
  <c r="K100" i="25" s="1"/>
  <c r="D100" i="25"/>
  <c r="F100" i="25" s="1"/>
  <c r="H100" i="25" s="1"/>
  <c r="J100" i="25" s="1"/>
  <c r="E99" i="25"/>
  <c r="G99" i="25" s="1"/>
  <c r="I99" i="25" s="1"/>
  <c r="K99" i="25" s="1"/>
  <c r="D99" i="25"/>
  <c r="F99" i="25"/>
  <c r="H99" i="25" s="1"/>
  <c r="J99" i="25" s="1"/>
  <c r="E98" i="25"/>
  <c r="G98" i="25"/>
  <c r="I98" i="25" s="1"/>
  <c r="K98" i="25" s="1"/>
  <c r="D98" i="25"/>
  <c r="F98" i="25" s="1"/>
  <c r="H98" i="25" s="1"/>
  <c r="J98" i="25" s="1"/>
  <c r="E97" i="25"/>
  <c r="G97" i="25" s="1"/>
  <c r="I97" i="25" s="1"/>
  <c r="K97" i="25" s="1"/>
  <c r="E96" i="25"/>
  <c r="G96" i="25"/>
  <c r="I96" i="25" s="1"/>
  <c r="K96" i="25" s="1"/>
  <c r="E95" i="25"/>
  <c r="G95" i="25" s="1"/>
  <c r="I95" i="25" s="1"/>
  <c r="K95" i="25" s="1"/>
  <c r="D95" i="25"/>
  <c r="F95" i="25" s="1"/>
  <c r="H95" i="25" s="1"/>
  <c r="J95" i="25" s="1"/>
  <c r="E94" i="25"/>
  <c r="G94" i="25" s="1"/>
  <c r="I94" i="25" s="1"/>
  <c r="K94" i="25" s="1"/>
  <c r="D94" i="25"/>
  <c r="F94" i="25" s="1"/>
  <c r="H94" i="25" s="1"/>
  <c r="J94" i="25" s="1"/>
  <c r="E93" i="25"/>
  <c r="G93" i="25"/>
  <c r="I93" i="25" s="1"/>
  <c r="K93" i="25" s="1"/>
  <c r="D93" i="25"/>
  <c r="F93" i="25" s="1"/>
  <c r="H93" i="25" s="1"/>
  <c r="J93" i="25" s="1"/>
  <c r="E92" i="25"/>
  <c r="G92" i="25"/>
  <c r="I92" i="25" s="1"/>
  <c r="K92" i="25" s="1"/>
  <c r="D92" i="25"/>
  <c r="F92" i="25"/>
  <c r="H92" i="25" s="1"/>
  <c r="J92" i="25" s="1"/>
  <c r="E91" i="25"/>
  <c r="G91" i="25"/>
  <c r="I91" i="25" s="1"/>
  <c r="K91" i="25" s="1"/>
  <c r="D91" i="25"/>
  <c r="F91" i="25" s="1"/>
  <c r="H91" i="25" s="1"/>
  <c r="J91" i="25" s="1"/>
  <c r="E90" i="25"/>
  <c r="G90" i="25" s="1"/>
  <c r="I90" i="25" s="1"/>
  <c r="K90" i="25" s="1"/>
  <c r="D90" i="25"/>
  <c r="F90" i="25"/>
  <c r="H90" i="25" s="1"/>
  <c r="J90" i="25" s="1"/>
  <c r="E89" i="25"/>
  <c r="G89" i="25"/>
  <c r="I89" i="25" s="1"/>
  <c r="K89" i="25" s="1"/>
  <c r="D89" i="25"/>
  <c r="F89" i="25" s="1"/>
  <c r="H89" i="25" s="1"/>
  <c r="J89" i="25" s="1"/>
  <c r="E88" i="25"/>
  <c r="G88" i="25" s="1"/>
  <c r="I88" i="25" s="1"/>
  <c r="K88" i="25" s="1"/>
  <c r="D88" i="25"/>
  <c r="F88" i="25"/>
  <c r="H88" i="25" s="1"/>
  <c r="J88" i="25" s="1"/>
  <c r="E87" i="25"/>
  <c r="G87" i="25" s="1"/>
  <c r="I87" i="25" s="1"/>
  <c r="K87" i="25" s="1"/>
  <c r="D87" i="25"/>
  <c r="F87" i="25" s="1"/>
  <c r="H87" i="25" s="1"/>
  <c r="J87" i="25" s="1"/>
  <c r="E86" i="25"/>
  <c r="G86" i="25" s="1"/>
  <c r="I86" i="25" s="1"/>
  <c r="K86" i="25" s="1"/>
  <c r="D86" i="25"/>
  <c r="F86" i="25" s="1"/>
  <c r="H86" i="25" s="1"/>
  <c r="J86" i="25" s="1"/>
  <c r="E85" i="25"/>
  <c r="G85" i="25"/>
  <c r="I85" i="25" s="1"/>
  <c r="K85" i="25" s="1"/>
  <c r="D85" i="25"/>
  <c r="F85" i="25" s="1"/>
  <c r="H85" i="25" s="1"/>
  <c r="J85" i="25" s="1"/>
  <c r="E84" i="25"/>
  <c r="G84" i="25" s="1"/>
  <c r="I84" i="25" s="1"/>
  <c r="K84" i="25" s="1"/>
  <c r="D84" i="25"/>
  <c r="F84" i="25"/>
  <c r="H84" i="25" s="1"/>
  <c r="J84" i="25" s="1"/>
  <c r="E83" i="25"/>
  <c r="G83" i="25"/>
  <c r="I83" i="25" s="1"/>
  <c r="K83" i="25" s="1"/>
  <c r="D83" i="25"/>
  <c r="F83" i="25"/>
  <c r="H83" i="25" s="1"/>
  <c r="J83" i="25" s="1"/>
  <c r="D82" i="25"/>
  <c r="F82" i="25" s="1"/>
  <c r="H82" i="25" s="1"/>
  <c r="J82" i="25" s="1"/>
  <c r="D81" i="25"/>
  <c r="F81" i="25"/>
  <c r="H81" i="25" s="1"/>
  <c r="J81" i="25" s="1"/>
  <c r="D80" i="25"/>
  <c r="F80" i="25"/>
  <c r="H80" i="25" s="1"/>
  <c r="J80" i="25" s="1"/>
  <c r="D79" i="25"/>
  <c r="F79" i="25" s="1"/>
  <c r="H79" i="25" s="1"/>
  <c r="J79" i="25" s="1"/>
  <c r="D78" i="25"/>
  <c r="F78" i="25" s="1"/>
  <c r="H78" i="25" s="1"/>
  <c r="J78" i="25" s="1"/>
  <c r="D77" i="25"/>
  <c r="F77" i="25"/>
  <c r="H77" i="25" s="1"/>
  <c r="J77" i="25" s="1"/>
  <c r="D76" i="25"/>
  <c r="F76" i="25" s="1"/>
  <c r="H76" i="25" s="1"/>
  <c r="J76" i="25" s="1"/>
  <c r="D75" i="25"/>
  <c r="F75" i="25" s="1"/>
  <c r="H75" i="25" s="1"/>
  <c r="J75" i="25" s="1"/>
  <c r="D74" i="25"/>
  <c r="F74" i="25" s="1"/>
  <c r="H74" i="25" s="1"/>
  <c r="J74" i="25" s="1"/>
  <c r="D73" i="25"/>
  <c r="F73" i="25" s="1"/>
  <c r="H73" i="25" s="1"/>
  <c r="J73" i="25" s="1"/>
  <c r="D72" i="25"/>
  <c r="F72" i="25"/>
  <c r="H72" i="25" s="1"/>
  <c r="J72" i="25" s="1"/>
  <c r="D71" i="25"/>
  <c r="F71" i="25" s="1"/>
  <c r="H71" i="25" s="1"/>
  <c r="J71" i="25" s="1"/>
  <c r="D70" i="25"/>
  <c r="F70" i="25" s="1"/>
  <c r="H70" i="25" s="1"/>
  <c r="J70" i="25" s="1"/>
  <c r="D69" i="25"/>
  <c r="F69" i="25"/>
  <c r="H69" i="25" s="1"/>
  <c r="J69" i="25" s="1"/>
  <c r="D68" i="25"/>
  <c r="F68" i="25"/>
  <c r="H68" i="25" s="1"/>
  <c r="J68" i="25" s="1"/>
  <c r="D67" i="25"/>
  <c r="F67" i="25" s="1"/>
  <c r="H67" i="25" s="1"/>
  <c r="J67" i="25" s="1"/>
  <c r="D66" i="25"/>
  <c r="F66" i="25" s="1"/>
  <c r="H66" i="25" s="1"/>
  <c r="J66" i="25" s="1"/>
  <c r="D65" i="25"/>
  <c r="F65" i="25"/>
  <c r="H65" i="25" s="1"/>
  <c r="J65" i="25" s="1"/>
  <c r="D64" i="25"/>
  <c r="F64" i="25"/>
  <c r="H64" i="25" s="1"/>
  <c r="J64" i="25"/>
  <c r="D63" i="25"/>
  <c r="F63" i="25" s="1"/>
  <c r="H63" i="25" s="1"/>
  <c r="J63" i="25" s="1"/>
  <c r="D62" i="25"/>
  <c r="F62" i="25" s="1"/>
  <c r="H62" i="25" s="1"/>
  <c r="J62" i="25" s="1"/>
  <c r="D61" i="25"/>
  <c r="F61" i="25"/>
  <c r="H61" i="25" s="1"/>
  <c r="J61" i="25" s="1"/>
  <c r="D60" i="25"/>
  <c r="F60" i="25" s="1"/>
  <c r="H60" i="25" s="1"/>
  <c r="J60" i="25" s="1"/>
  <c r="D59" i="25"/>
  <c r="F59" i="25" s="1"/>
  <c r="H59" i="25" s="1"/>
  <c r="J59" i="25" s="1"/>
  <c r="D58" i="25"/>
  <c r="F58" i="25" s="1"/>
  <c r="H58" i="25" s="1"/>
  <c r="J58" i="25"/>
  <c r="D57" i="25"/>
  <c r="F57" i="25" s="1"/>
  <c r="H57" i="25" s="1"/>
  <c r="J57" i="25" s="1"/>
  <c r="D56" i="25"/>
  <c r="F56" i="25"/>
  <c r="H56" i="25" s="1"/>
  <c r="J56" i="25" s="1"/>
  <c r="D55" i="25"/>
  <c r="F55" i="25" s="1"/>
  <c r="H55" i="25" s="1"/>
  <c r="J55" i="25" s="1"/>
  <c r="D54" i="25"/>
  <c r="F54" i="25" s="1"/>
  <c r="H54" i="25" s="1"/>
  <c r="J54" i="25" s="1"/>
  <c r="D53" i="25"/>
  <c r="F53" i="25"/>
  <c r="H53" i="25" s="1"/>
  <c r="J53" i="25" s="1"/>
  <c r="D52" i="25"/>
  <c r="F52" i="25"/>
  <c r="H52" i="25" s="1"/>
  <c r="J52" i="25" s="1"/>
  <c r="D51" i="25"/>
  <c r="F51" i="25" s="1"/>
  <c r="H51" i="25" s="1"/>
  <c r="J51" i="25" s="1"/>
  <c r="D50" i="25"/>
  <c r="F50" i="25"/>
  <c r="H50" i="25" s="1"/>
  <c r="J50" i="25" s="1"/>
  <c r="D49" i="25"/>
  <c r="F49" i="25" s="1"/>
  <c r="H49" i="25" s="1"/>
  <c r="J49" i="25"/>
  <c r="D48" i="25"/>
  <c r="F48" i="25" s="1"/>
  <c r="H48" i="25" s="1"/>
  <c r="J48" i="25" s="1"/>
  <c r="E47" i="25"/>
  <c r="G47" i="25" s="1"/>
  <c r="I47" i="25" s="1"/>
  <c r="K47" i="25" s="1"/>
  <c r="E46" i="25"/>
  <c r="G46" i="25"/>
  <c r="I46" i="25" s="1"/>
  <c r="K46" i="25"/>
  <c r="E45" i="25"/>
  <c r="G45" i="25" s="1"/>
  <c r="I45" i="25" s="1"/>
  <c r="K45" i="25" s="1"/>
  <c r="D45" i="25"/>
  <c r="F45" i="25"/>
  <c r="H45" i="25" s="1"/>
  <c r="J45" i="25" s="1"/>
  <c r="E44" i="25"/>
  <c r="G44" i="25" s="1"/>
  <c r="I44" i="25" s="1"/>
  <c r="K44" i="25" s="1"/>
  <c r="D44" i="25"/>
  <c r="F44" i="25"/>
  <c r="H44" i="25" s="1"/>
  <c r="J44" i="25" s="1"/>
  <c r="E43" i="25"/>
  <c r="G43" i="25" s="1"/>
  <c r="I43" i="25" s="1"/>
  <c r="K43" i="25" s="1"/>
  <c r="D43" i="25"/>
  <c r="F43" i="25" s="1"/>
  <c r="H43" i="25" s="1"/>
  <c r="J43" i="25" s="1"/>
  <c r="E42" i="25"/>
  <c r="G42" i="25" s="1"/>
  <c r="I42" i="25" s="1"/>
  <c r="K42" i="25" s="1"/>
  <c r="D42" i="25"/>
  <c r="F42" i="25"/>
  <c r="H42" i="25" s="1"/>
  <c r="J42" i="25" s="1"/>
  <c r="E41" i="25"/>
  <c r="G41" i="25" s="1"/>
  <c r="I41" i="25" s="1"/>
  <c r="K41" i="25" s="1"/>
  <c r="D41" i="25"/>
  <c r="F41" i="25"/>
  <c r="H41" i="25" s="1"/>
  <c r="J41" i="25" s="1"/>
  <c r="E40" i="25"/>
  <c r="G40" i="25"/>
  <c r="I40" i="25" s="1"/>
  <c r="K40" i="25" s="1"/>
  <c r="D40" i="25"/>
  <c r="F40" i="25"/>
  <c r="H40" i="25" s="1"/>
  <c r="J40" i="25" s="1"/>
  <c r="E39" i="25"/>
  <c r="G39" i="25" s="1"/>
  <c r="I39" i="25" s="1"/>
  <c r="K39" i="25" s="1"/>
  <c r="D39" i="25"/>
  <c r="F39" i="25" s="1"/>
  <c r="H39" i="25" s="1"/>
  <c r="J39" i="25" s="1"/>
  <c r="E38" i="25"/>
  <c r="G38" i="25" s="1"/>
  <c r="I38" i="25" s="1"/>
  <c r="K38" i="25" s="1"/>
  <c r="D38" i="25"/>
  <c r="F38" i="25"/>
  <c r="H38" i="25" s="1"/>
  <c r="J38" i="25"/>
  <c r="D37" i="25"/>
  <c r="F37" i="25" s="1"/>
  <c r="H37" i="25" s="1"/>
  <c r="J37" i="25" s="1"/>
  <c r="D36" i="25"/>
  <c r="F36" i="25"/>
  <c r="H36" i="25" s="1"/>
  <c r="J36" i="25" s="1"/>
  <c r="D35" i="25"/>
  <c r="F35" i="25" s="1"/>
  <c r="H35" i="25" s="1"/>
  <c r="J35" i="25" s="1"/>
  <c r="D34" i="25"/>
  <c r="F34" i="25"/>
  <c r="H34" i="25" s="1"/>
  <c r="J34" i="25" s="1"/>
  <c r="D33" i="25"/>
  <c r="F33" i="25" s="1"/>
  <c r="H33" i="25" s="1"/>
  <c r="J33" i="25" s="1"/>
  <c r="D32" i="25"/>
  <c r="F32" i="25" s="1"/>
  <c r="H32" i="25" s="1"/>
  <c r="J32" i="25" s="1"/>
  <c r="D31" i="25"/>
  <c r="F31" i="25" s="1"/>
  <c r="H31" i="25" s="1"/>
  <c r="J31" i="25" s="1"/>
  <c r="D30" i="25"/>
  <c r="F30" i="25"/>
  <c r="H30" i="25" s="1"/>
  <c r="J30" i="25"/>
  <c r="D29" i="25"/>
  <c r="F29" i="25" s="1"/>
  <c r="H29" i="25" s="1"/>
  <c r="J29" i="25" s="1"/>
  <c r="D28" i="25"/>
  <c r="F28" i="25"/>
  <c r="H28" i="25" s="1"/>
  <c r="J28" i="25" s="1"/>
  <c r="D27" i="25"/>
  <c r="F27" i="25" s="1"/>
  <c r="H27" i="25" s="1"/>
  <c r="J27" i="25" s="1"/>
  <c r="D26" i="25"/>
  <c r="F26" i="25"/>
  <c r="H26" i="25" s="1"/>
  <c r="J26" i="25" s="1"/>
  <c r="D25" i="25"/>
  <c r="F25" i="25" s="1"/>
  <c r="H25" i="25" s="1"/>
  <c r="J25" i="25"/>
  <c r="D24" i="25"/>
  <c r="F24" i="25" s="1"/>
  <c r="H24" i="25" s="1"/>
  <c r="J24" i="25" s="1"/>
  <c r="D23" i="25"/>
  <c r="F23" i="25" s="1"/>
  <c r="H23" i="25" s="1"/>
  <c r="J23" i="25" s="1"/>
  <c r="D22" i="25"/>
  <c r="F22" i="25"/>
  <c r="H22" i="25" s="1"/>
  <c r="J22" i="25"/>
  <c r="D21" i="25"/>
  <c r="F21" i="25" s="1"/>
  <c r="H21" i="25" s="1"/>
  <c r="J21" i="25" s="1"/>
  <c r="D20" i="25"/>
  <c r="F20" i="25"/>
  <c r="H20" i="25" s="1"/>
  <c r="J20" i="25" s="1"/>
  <c r="D19" i="25"/>
  <c r="F19" i="25" s="1"/>
  <c r="H19" i="25" s="1"/>
  <c r="J19" i="25" s="1"/>
  <c r="D18" i="25"/>
  <c r="F18" i="25"/>
  <c r="H18" i="25" s="1"/>
  <c r="J18" i="25" s="1"/>
  <c r="D17" i="25"/>
  <c r="F17" i="25" s="1"/>
  <c r="H17" i="25" s="1"/>
  <c r="J17" i="25" s="1"/>
  <c r="D16" i="25"/>
  <c r="F16" i="25" s="1"/>
  <c r="H16" i="25" s="1"/>
  <c r="J16" i="25" s="1"/>
  <c r="D15" i="25"/>
  <c r="F15" i="25" s="1"/>
  <c r="H15" i="25" s="1"/>
  <c r="J15" i="25" s="1"/>
  <c r="D14" i="25"/>
  <c r="F14" i="25"/>
  <c r="H14" i="25" s="1"/>
  <c r="J14" i="25" s="1"/>
  <c r="D13" i="25"/>
  <c r="F13" i="25" s="1"/>
  <c r="H13" i="25" s="1"/>
  <c r="J13" i="25" s="1"/>
  <c r="D12" i="25"/>
  <c r="F12" i="25"/>
  <c r="H12" i="25" s="1"/>
  <c r="J12" i="25" s="1"/>
  <c r="D11" i="25"/>
  <c r="F11" i="25"/>
  <c r="H11" i="25" s="1"/>
  <c r="J11" i="25" s="1"/>
  <c r="D10" i="25"/>
  <c r="F10" i="25"/>
  <c r="H10" i="25" s="1"/>
  <c r="J10" i="25" s="1"/>
  <c r="D9" i="25"/>
  <c r="F9" i="25" s="1"/>
  <c r="H9" i="25" s="1"/>
  <c r="J9" i="25"/>
  <c r="D8" i="25"/>
  <c r="F8" i="25" s="1"/>
  <c r="H8" i="25" s="1"/>
  <c r="J8" i="25" s="1"/>
  <c r="D7" i="25"/>
  <c r="F7" i="25" s="1"/>
  <c r="H7" i="25" s="1"/>
  <c r="J7" i="25" s="1"/>
  <c r="D6" i="25"/>
  <c r="F6" i="25"/>
  <c r="H6" i="25" s="1"/>
  <c r="J6" i="25"/>
  <c r="D5" i="25"/>
  <c r="F5" i="25" s="1"/>
  <c r="H5" i="25" s="1"/>
  <c r="J5" i="25" s="1"/>
  <c r="D4" i="25"/>
  <c r="F4" i="25"/>
  <c r="H4" i="25" s="1"/>
  <c r="J4" i="25" s="1"/>
  <c r="D3" i="25"/>
  <c r="F3" i="25" s="1"/>
  <c r="H3" i="25" s="1"/>
  <c r="J3" i="25" s="1"/>
  <c r="D2" i="25"/>
  <c r="F2" i="25"/>
  <c r="H2" i="25" s="1"/>
  <c r="J2" i="25" s="1"/>
  <c r="E48" i="24"/>
  <c r="G48" i="24" s="1"/>
  <c r="I48" i="24" s="1"/>
  <c r="K48" i="24" s="1"/>
  <c r="D48" i="24"/>
  <c r="F48" i="24" s="1"/>
  <c r="H48" i="24" s="1"/>
  <c r="J48" i="24" s="1"/>
  <c r="E47" i="24"/>
  <c r="G47" i="24"/>
  <c r="I47" i="24" s="1"/>
  <c r="K47" i="24" s="1"/>
  <c r="E46" i="24"/>
  <c r="G46" i="24" s="1"/>
  <c r="I46" i="24" s="1"/>
  <c r="K46" i="24" s="1"/>
  <c r="E45" i="24"/>
  <c r="G45" i="24"/>
  <c r="I45" i="24" s="1"/>
  <c r="K45" i="24" s="1"/>
  <c r="D45" i="24"/>
  <c r="F45" i="24" s="1"/>
  <c r="H45" i="24" s="1"/>
  <c r="J45" i="24" s="1"/>
  <c r="E44" i="24"/>
  <c r="G44" i="24"/>
  <c r="I44" i="24" s="1"/>
  <c r="K44" i="24" s="1"/>
  <c r="D44" i="24"/>
  <c r="F44" i="24" s="1"/>
  <c r="H44" i="24"/>
  <c r="J44" i="24" s="1"/>
  <c r="E43" i="24"/>
  <c r="G43" i="24" s="1"/>
  <c r="I43" i="24" s="1"/>
  <c r="K43" i="24" s="1"/>
  <c r="D43" i="24"/>
  <c r="F43" i="24" s="1"/>
  <c r="H43" i="24" s="1"/>
  <c r="J43" i="24" s="1"/>
  <c r="E42" i="24"/>
  <c r="G42" i="24"/>
  <c r="I42" i="24" s="1"/>
  <c r="K42" i="24" s="1"/>
  <c r="D42" i="24"/>
  <c r="F42" i="24" s="1"/>
  <c r="H42" i="24" s="1"/>
  <c r="J42" i="24" s="1"/>
  <c r="E41" i="24"/>
  <c r="G41" i="24" s="1"/>
  <c r="I41" i="24" s="1"/>
  <c r="K41" i="24" s="1"/>
  <c r="D41" i="24"/>
  <c r="F41" i="24" s="1"/>
  <c r="H41" i="24" s="1"/>
  <c r="J41" i="24" s="1"/>
  <c r="E40" i="24"/>
  <c r="G40" i="24"/>
  <c r="I40" i="24" s="1"/>
  <c r="K40" i="24" s="1"/>
  <c r="D40" i="24"/>
  <c r="F40" i="24" s="1"/>
  <c r="H40" i="24" s="1"/>
  <c r="J40" i="24" s="1"/>
  <c r="E39" i="24"/>
  <c r="G39" i="24" s="1"/>
  <c r="I39" i="24" s="1"/>
  <c r="K39" i="24" s="1"/>
  <c r="D39" i="24"/>
  <c r="F39" i="24"/>
  <c r="H39" i="24" s="1"/>
  <c r="J39" i="24" s="1"/>
  <c r="E38" i="24"/>
  <c r="G38" i="24"/>
  <c r="I38" i="24" s="1"/>
  <c r="K38" i="24" s="1"/>
  <c r="D38" i="24"/>
  <c r="F38" i="24" s="1"/>
  <c r="H38" i="24" s="1"/>
  <c r="J38" i="24" s="1"/>
  <c r="E37" i="24"/>
  <c r="G37" i="24"/>
  <c r="I37" i="24" s="1"/>
  <c r="K37" i="24" s="1"/>
  <c r="D37" i="24"/>
  <c r="F37" i="24" s="1"/>
  <c r="H37" i="24" s="1"/>
  <c r="J37" i="24" s="1"/>
  <c r="E36" i="24"/>
  <c r="G36" i="24"/>
  <c r="I36" i="24" s="1"/>
  <c r="K36" i="24" s="1"/>
  <c r="D36" i="24"/>
  <c r="F36" i="24" s="1"/>
  <c r="H36" i="24" s="1"/>
  <c r="J36" i="24" s="1"/>
  <c r="E35" i="24"/>
  <c r="G35" i="24" s="1"/>
  <c r="I35" i="24" s="1"/>
  <c r="K35" i="24" s="1"/>
  <c r="D35" i="24"/>
  <c r="F35" i="24" s="1"/>
  <c r="H35" i="24" s="1"/>
  <c r="J35" i="24" s="1"/>
  <c r="E34" i="24"/>
  <c r="G34" i="24"/>
  <c r="I34" i="24" s="1"/>
  <c r="K34" i="24" s="1"/>
  <c r="D34" i="24"/>
  <c r="F34" i="24" s="1"/>
  <c r="H34" i="24" s="1"/>
  <c r="J34" i="24" s="1"/>
  <c r="E33" i="24"/>
  <c r="G33" i="24" s="1"/>
  <c r="I33" i="24" s="1"/>
  <c r="K33" i="24" s="1"/>
  <c r="D33" i="24"/>
  <c r="F33" i="24" s="1"/>
  <c r="H33" i="24"/>
  <c r="J33" i="24" s="1"/>
  <c r="E32" i="24"/>
  <c r="G32" i="24"/>
  <c r="I32" i="24" s="1"/>
  <c r="K32" i="24" s="1"/>
  <c r="D32" i="24"/>
  <c r="F32" i="24" s="1"/>
  <c r="H32" i="24" s="1"/>
  <c r="J32" i="24" s="1"/>
  <c r="E30" i="24"/>
  <c r="G30" i="24"/>
  <c r="I30" i="24" s="1"/>
  <c r="K30" i="24" s="1"/>
  <c r="D30" i="24"/>
  <c r="F30" i="24" s="1"/>
  <c r="H30" i="24" s="1"/>
  <c r="J30" i="24" s="1"/>
  <c r="E29" i="24"/>
  <c r="G29" i="24" s="1"/>
  <c r="I29" i="24" s="1"/>
  <c r="K29" i="24" s="1"/>
  <c r="E28" i="24"/>
  <c r="G28" i="24" s="1"/>
  <c r="I28" i="24"/>
  <c r="K28" i="24" s="1"/>
  <c r="E27" i="24"/>
  <c r="G27" i="24" s="1"/>
  <c r="I27" i="24" s="1"/>
  <c r="K27" i="24" s="1"/>
  <c r="D27" i="24"/>
  <c r="F27" i="24" s="1"/>
  <c r="H27" i="24" s="1"/>
  <c r="J27" i="24" s="1"/>
  <c r="E26" i="24"/>
  <c r="G26" i="24"/>
  <c r="I26" i="24"/>
  <c r="K26" i="24" s="1"/>
  <c r="D26" i="24"/>
  <c r="F26" i="24" s="1"/>
  <c r="H26" i="24" s="1"/>
  <c r="J26" i="24" s="1"/>
  <c r="E25" i="24"/>
  <c r="G25" i="24"/>
  <c r="I25" i="24" s="1"/>
  <c r="K25" i="24" s="1"/>
  <c r="D25" i="24"/>
  <c r="F25" i="24" s="1"/>
  <c r="H25" i="24" s="1"/>
  <c r="J25" i="24" s="1"/>
  <c r="E24" i="24"/>
  <c r="G24" i="24"/>
  <c r="I24" i="24" s="1"/>
  <c r="K24" i="24" s="1"/>
  <c r="D24" i="24"/>
  <c r="F24" i="24" s="1"/>
  <c r="H24" i="24" s="1"/>
  <c r="J24" i="24" s="1"/>
  <c r="E23" i="24"/>
  <c r="G23" i="24" s="1"/>
  <c r="I23" i="24" s="1"/>
  <c r="K23" i="24" s="1"/>
  <c r="D23" i="24"/>
  <c r="F23" i="24" s="1"/>
  <c r="H23" i="24" s="1"/>
  <c r="J23" i="24" s="1"/>
  <c r="E22" i="24"/>
  <c r="G22" i="24"/>
  <c r="I22" i="24" s="1"/>
  <c r="K22" i="24" s="1"/>
  <c r="D22" i="24"/>
  <c r="F22" i="24" s="1"/>
  <c r="H22" i="24" s="1"/>
  <c r="J22" i="24" s="1"/>
  <c r="E21" i="24"/>
  <c r="G21" i="24"/>
  <c r="I21" i="24" s="1"/>
  <c r="K21" i="24" s="1"/>
  <c r="D21" i="24"/>
  <c r="F21" i="24"/>
  <c r="H21" i="24" s="1"/>
  <c r="J21" i="24" s="1"/>
  <c r="E20" i="24"/>
  <c r="G20" i="24"/>
  <c r="I20" i="24" s="1"/>
  <c r="K20" i="24" s="1"/>
  <c r="D20" i="24"/>
  <c r="F20" i="24" s="1"/>
  <c r="H20" i="24"/>
  <c r="J20" i="24" s="1"/>
  <c r="E19" i="24"/>
  <c r="G19" i="24" s="1"/>
  <c r="I19" i="24" s="1"/>
  <c r="K19" i="24" s="1"/>
  <c r="D19" i="24"/>
  <c r="F19" i="24" s="1"/>
  <c r="H19" i="24" s="1"/>
  <c r="J19" i="24" s="1"/>
  <c r="E18" i="24"/>
  <c r="G18" i="24"/>
  <c r="I18" i="24"/>
  <c r="K18" i="24" s="1"/>
  <c r="D18" i="24"/>
  <c r="F18" i="24" s="1"/>
  <c r="H18" i="24" s="1"/>
  <c r="J18" i="24" s="1"/>
  <c r="E17" i="24"/>
  <c r="G17" i="24"/>
  <c r="I17" i="24" s="1"/>
  <c r="K17" i="24" s="1"/>
  <c r="D17" i="24"/>
  <c r="F17" i="24" s="1"/>
  <c r="H17" i="24" s="1"/>
  <c r="J17" i="24" s="1"/>
  <c r="E16" i="24"/>
  <c r="G16" i="24"/>
  <c r="I16" i="24" s="1"/>
  <c r="K16" i="24" s="1"/>
  <c r="D16" i="24"/>
  <c r="F16" i="24" s="1"/>
  <c r="H16" i="24" s="1"/>
  <c r="J16" i="24" s="1"/>
  <c r="E15" i="24"/>
  <c r="G15" i="24" s="1"/>
  <c r="I15" i="24" s="1"/>
  <c r="K15" i="24" s="1"/>
  <c r="D15" i="24"/>
  <c r="F15" i="24" s="1"/>
  <c r="H15" i="24" s="1"/>
  <c r="J15" i="24" s="1"/>
  <c r="E14" i="24"/>
  <c r="G14" i="24"/>
  <c r="I14" i="24" s="1"/>
  <c r="K14" i="24" s="1"/>
  <c r="D14" i="24"/>
  <c r="F14" i="24" s="1"/>
  <c r="H14" i="24" s="1"/>
  <c r="J14" i="24" s="1"/>
  <c r="E13" i="24"/>
  <c r="G13" i="24"/>
  <c r="I13" i="24" s="1"/>
  <c r="K13" i="24" s="1"/>
  <c r="E12" i="24"/>
  <c r="G12" i="24"/>
  <c r="I12" i="24" s="1"/>
  <c r="K12" i="24" s="1"/>
  <c r="E11" i="24"/>
  <c r="G11" i="24"/>
  <c r="I11" i="24" s="1"/>
  <c r="K11" i="24" s="1"/>
  <c r="D11" i="24"/>
  <c r="F11" i="24" s="1"/>
  <c r="H11" i="24"/>
  <c r="J11" i="24" s="1"/>
  <c r="E10" i="24"/>
  <c r="G10" i="24" s="1"/>
  <c r="I10" i="24" s="1"/>
  <c r="K10" i="24" s="1"/>
  <c r="D10" i="24"/>
  <c r="F10" i="24" s="1"/>
  <c r="H10" i="24" s="1"/>
  <c r="J10" i="24" s="1"/>
  <c r="E9" i="24"/>
  <c r="G9" i="24"/>
  <c r="I9" i="24"/>
  <c r="K9" i="24" s="1"/>
  <c r="D9" i="24"/>
  <c r="F9" i="24" s="1"/>
  <c r="H9" i="24" s="1"/>
  <c r="J9" i="24" s="1"/>
  <c r="E8" i="24"/>
  <c r="G8" i="24"/>
  <c r="I8" i="24" s="1"/>
  <c r="K8" i="24" s="1"/>
  <c r="D8" i="24"/>
  <c r="F8" i="24" s="1"/>
  <c r="H8" i="24" s="1"/>
  <c r="J8" i="24" s="1"/>
  <c r="E7" i="24"/>
  <c r="G7" i="24"/>
  <c r="I7" i="24" s="1"/>
  <c r="K7" i="24" s="1"/>
  <c r="D7" i="24"/>
  <c r="F7" i="24" s="1"/>
  <c r="H7" i="24" s="1"/>
  <c r="J7" i="24" s="1"/>
  <c r="E6" i="24"/>
  <c r="G6" i="24" s="1"/>
  <c r="I6" i="24" s="1"/>
  <c r="K6" i="24" s="1"/>
  <c r="D6" i="24"/>
  <c r="F6" i="24" s="1"/>
  <c r="H6" i="24" s="1"/>
  <c r="J6" i="24" s="1"/>
  <c r="E5" i="24"/>
  <c r="G5" i="24"/>
  <c r="I5" i="24" s="1"/>
  <c r="K5" i="24" s="1"/>
  <c r="D5" i="24"/>
  <c r="F5" i="24" s="1"/>
  <c r="H5" i="24" s="1"/>
  <c r="J5" i="24" s="1"/>
  <c r="E4" i="24"/>
  <c r="G4" i="24"/>
  <c r="I4" i="24" s="1"/>
  <c r="K4" i="24" s="1"/>
  <c r="D4" i="24"/>
  <c r="F4" i="24"/>
  <c r="H4" i="24" s="1"/>
  <c r="J4" i="24" s="1"/>
  <c r="E3" i="24"/>
  <c r="G3" i="24"/>
  <c r="I3" i="24" s="1"/>
  <c r="K3" i="24" s="1"/>
  <c r="E2" i="24"/>
  <c r="G2" i="24" s="1"/>
  <c r="I2" i="24"/>
  <c r="K2" i="24" s="1"/>
  <c r="D2" i="24"/>
  <c r="F2" i="24" s="1"/>
  <c r="H2" i="24" s="1"/>
  <c r="J2" i="24" s="1"/>
  <c r="D186" i="23"/>
  <c r="F186" i="23" s="1"/>
  <c r="H186" i="23" s="1"/>
  <c r="J186" i="23" s="1"/>
  <c r="D185" i="23"/>
  <c r="F185" i="23"/>
  <c r="H185" i="23"/>
  <c r="J185" i="23" s="1"/>
  <c r="D184" i="23"/>
  <c r="F184" i="23" s="1"/>
  <c r="H184" i="23" s="1"/>
  <c r="J184" i="23" s="1"/>
  <c r="D183" i="23"/>
  <c r="F183" i="23"/>
  <c r="H183" i="23" s="1"/>
  <c r="J183" i="23" s="1"/>
  <c r="D182" i="23"/>
  <c r="F182" i="23" s="1"/>
  <c r="H182" i="23" s="1"/>
  <c r="J182" i="23" s="1"/>
  <c r="D181" i="23"/>
  <c r="F181" i="23"/>
  <c r="H181" i="23" s="1"/>
  <c r="J181" i="23" s="1"/>
  <c r="D180" i="23"/>
  <c r="F180" i="23" s="1"/>
  <c r="H180" i="23" s="1"/>
  <c r="J180" i="23" s="1"/>
  <c r="D179" i="23"/>
  <c r="F179" i="23" s="1"/>
  <c r="H179" i="23" s="1"/>
  <c r="J179" i="23" s="1"/>
  <c r="D178" i="23"/>
  <c r="F178" i="23" s="1"/>
  <c r="H178" i="23" s="1"/>
  <c r="J178" i="23" s="1"/>
  <c r="D176" i="23"/>
  <c r="F176" i="23"/>
  <c r="H176" i="23" s="1"/>
  <c r="J176" i="23" s="1"/>
  <c r="D175" i="23"/>
  <c r="F175" i="23" s="1"/>
  <c r="H175" i="23" s="1"/>
  <c r="J175" i="23" s="1"/>
  <c r="D174" i="23"/>
  <c r="F174" i="23"/>
  <c r="H174" i="23" s="1"/>
  <c r="J174" i="23" s="1"/>
  <c r="D173" i="23"/>
  <c r="F173" i="23"/>
  <c r="H173" i="23" s="1"/>
  <c r="J173" i="23" s="1"/>
  <c r="D172" i="23"/>
  <c r="F172" i="23"/>
  <c r="H172" i="23" s="1"/>
  <c r="J172" i="23" s="1"/>
  <c r="D171" i="23"/>
  <c r="F171" i="23" s="1"/>
  <c r="H171" i="23"/>
  <c r="J171" i="23" s="1"/>
  <c r="D170" i="23"/>
  <c r="F170" i="23" s="1"/>
  <c r="H170" i="23" s="1"/>
  <c r="J170" i="23" s="1"/>
  <c r="D169" i="23"/>
  <c r="F169" i="23" s="1"/>
  <c r="H169" i="23" s="1"/>
  <c r="J169" i="23" s="1"/>
  <c r="D168" i="23"/>
  <c r="F168" i="23"/>
  <c r="H168" i="23"/>
  <c r="J168" i="23" s="1"/>
  <c r="D167" i="23"/>
  <c r="F167" i="23" s="1"/>
  <c r="H167" i="23" s="1"/>
  <c r="J167" i="23" s="1"/>
  <c r="D166" i="23"/>
  <c r="F166" i="23"/>
  <c r="H166" i="23" s="1"/>
  <c r="J166" i="23" s="1"/>
  <c r="D165" i="23"/>
  <c r="F165" i="23" s="1"/>
  <c r="H165" i="23" s="1"/>
  <c r="J165" i="23" s="1"/>
  <c r="D164" i="23"/>
  <c r="F164" i="23"/>
  <c r="H164" i="23" s="1"/>
  <c r="J164" i="23" s="1"/>
  <c r="D163" i="23"/>
  <c r="F163" i="23" s="1"/>
  <c r="H163" i="23" s="1"/>
  <c r="J163" i="23" s="1"/>
  <c r="D162" i="23"/>
  <c r="F162" i="23" s="1"/>
  <c r="H162" i="23" s="1"/>
  <c r="J162" i="23" s="1"/>
  <c r="D161" i="23"/>
  <c r="F161" i="23" s="1"/>
  <c r="H161" i="23" s="1"/>
  <c r="J161" i="23" s="1"/>
  <c r="D160" i="23"/>
  <c r="F160" i="23"/>
  <c r="H160" i="23" s="1"/>
  <c r="J160" i="23" s="1"/>
  <c r="D159" i="23"/>
  <c r="F159" i="23" s="1"/>
  <c r="H159" i="23" s="1"/>
  <c r="J159" i="23" s="1"/>
  <c r="D158" i="23"/>
  <c r="F158" i="23"/>
  <c r="H158" i="23" s="1"/>
  <c r="J158" i="23" s="1"/>
  <c r="D157" i="23"/>
  <c r="F157" i="23"/>
  <c r="H157" i="23" s="1"/>
  <c r="J157" i="23" s="1"/>
  <c r="D156" i="23"/>
  <c r="F156" i="23"/>
  <c r="H156" i="23" s="1"/>
  <c r="J156" i="23" s="1"/>
  <c r="D155" i="23"/>
  <c r="F155" i="23" s="1"/>
  <c r="H155" i="23"/>
  <c r="J155" i="23" s="1"/>
  <c r="D154" i="23"/>
  <c r="F154" i="23" s="1"/>
  <c r="H154" i="23" s="1"/>
  <c r="J154" i="23" s="1"/>
  <c r="D153" i="23"/>
  <c r="F153" i="23" s="1"/>
  <c r="H153" i="23" s="1"/>
  <c r="J153" i="23" s="1"/>
  <c r="D152" i="23"/>
  <c r="F152" i="23"/>
  <c r="H152" i="23"/>
  <c r="J152" i="23" s="1"/>
  <c r="D151" i="23"/>
  <c r="F151" i="23" s="1"/>
  <c r="H151" i="23" s="1"/>
  <c r="J151" i="23" s="1"/>
  <c r="D150" i="23"/>
  <c r="F150" i="23"/>
  <c r="H150" i="23" s="1"/>
  <c r="J150" i="23" s="1"/>
  <c r="D149" i="23"/>
  <c r="F149" i="23" s="1"/>
  <c r="H149" i="23" s="1"/>
  <c r="J149" i="23" s="1"/>
  <c r="D148" i="23"/>
  <c r="F148" i="23"/>
  <c r="H148" i="23" s="1"/>
  <c r="J148" i="23" s="1"/>
  <c r="D147" i="23"/>
  <c r="F147" i="23" s="1"/>
  <c r="H147" i="23" s="1"/>
  <c r="J147" i="23" s="1"/>
  <c r="D146" i="23"/>
  <c r="F146" i="23" s="1"/>
  <c r="H146" i="23" s="1"/>
  <c r="J146" i="23" s="1"/>
  <c r="D145" i="23"/>
  <c r="F145" i="23" s="1"/>
  <c r="H145" i="23" s="1"/>
  <c r="J145" i="23" s="1"/>
  <c r="D144" i="23"/>
  <c r="F144" i="23"/>
  <c r="H144" i="23" s="1"/>
  <c r="J144" i="23" s="1"/>
  <c r="D143" i="23"/>
  <c r="F143" i="23" s="1"/>
  <c r="H143" i="23" s="1"/>
  <c r="J143" i="23" s="1"/>
  <c r="D142" i="23"/>
  <c r="F142" i="23"/>
  <c r="H142" i="23" s="1"/>
  <c r="J142" i="23" s="1"/>
  <c r="D141" i="23"/>
  <c r="F141" i="23"/>
  <c r="H141" i="23" s="1"/>
  <c r="J141" i="23" s="1"/>
  <c r="D140" i="23"/>
  <c r="F140" i="23"/>
  <c r="H140" i="23" s="1"/>
  <c r="J140" i="23" s="1"/>
  <c r="D139" i="23"/>
  <c r="F139" i="23" s="1"/>
  <c r="H139" i="23"/>
  <c r="J139" i="23" s="1"/>
  <c r="D138" i="23"/>
  <c r="F138" i="23" s="1"/>
  <c r="H138" i="23" s="1"/>
  <c r="J138" i="23" s="1"/>
  <c r="D137" i="23"/>
  <c r="F137" i="23" s="1"/>
  <c r="H137" i="23" s="1"/>
  <c r="J137" i="23" s="1"/>
  <c r="D136" i="23"/>
  <c r="F136" i="23"/>
  <c r="H136" i="23"/>
  <c r="J136" i="23" s="1"/>
  <c r="D135" i="23"/>
  <c r="F135" i="23" s="1"/>
  <c r="H135" i="23" s="1"/>
  <c r="J135" i="23" s="1"/>
  <c r="D134" i="23"/>
  <c r="F134" i="23"/>
  <c r="H134" i="23" s="1"/>
  <c r="J134" i="23" s="1"/>
  <c r="D133" i="23"/>
  <c r="F133" i="23" s="1"/>
  <c r="H133" i="23" s="1"/>
  <c r="J133" i="23" s="1"/>
  <c r="D132" i="23"/>
  <c r="F132" i="23"/>
  <c r="H132" i="23" s="1"/>
  <c r="J132" i="23" s="1"/>
  <c r="D131" i="23"/>
  <c r="F131" i="23" s="1"/>
  <c r="H131" i="23" s="1"/>
  <c r="J131" i="23" s="1"/>
  <c r="E130" i="23"/>
  <c r="G130" i="23" s="1"/>
  <c r="I130" i="23" s="1"/>
  <c r="K130" i="23" s="1"/>
  <c r="E129" i="23"/>
  <c r="G129" i="23" s="1"/>
  <c r="I129" i="23" s="1"/>
  <c r="K129" i="23" s="1"/>
  <c r="E128" i="23"/>
  <c r="G128" i="23"/>
  <c r="I128" i="23" s="1"/>
  <c r="K128" i="23" s="1"/>
  <c r="D128" i="23"/>
  <c r="F128" i="23" s="1"/>
  <c r="H128" i="23" s="1"/>
  <c r="J128" i="23" s="1"/>
  <c r="E127" i="23"/>
  <c r="G127" i="23"/>
  <c r="I127" i="23" s="1"/>
  <c r="K127" i="23" s="1"/>
  <c r="D127" i="23"/>
  <c r="F127" i="23"/>
  <c r="H127" i="23" s="1"/>
  <c r="J127" i="23" s="1"/>
  <c r="E126" i="23"/>
  <c r="G126" i="23"/>
  <c r="I126" i="23" s="1"/>
  <c r="K126" i="23" s="1"/>
  <c r="D126" i="23"/>
  <c r="F126" i="23" s="1"/>
  <c r="H126" i="23"/>
  <c r="J126" i="23" s="1"/>
  <c r="E125" i="23"/>
  <c r="G125" i="23" s="1"/>
  <c r="I125" i="23" s="1"/>
  <c r="K125" i="23" s="1"/>
  <c r="D125" i="23"/>
  <c r="F125" i="23" s="1"/>
  <c r="H125" i="23" s="1"/>
  <c r="J125" i="23" s="1"/>
  <c r="E124" i="23"/>
  <c r="G124" i="23"/>
  <c r="I124" i="23"/>
  <c r="K124" i="23" s="1"/>
  <c r="D124" i="23"/>
  <c r="F124" i="23" s="1"/>
  <c r="H124" i="23" s="1"/>
  <c r="J124" i="23" s="1"/>
  <c r="E123" i="23"/>
  <c r="G123" i="23"/>
  <c r="I123" i="23" s="1"/>
  <c r="K123" i="23" s="1"/>
  <c r="D123" i="23"/>
  <c r="F123" i="23" s="1"/>
  <c r="H123" i="23" s="1"/>
  <c r="J123" i="23" s="1"/>
  <c r="E122" i="23"/>
  <c r="G122" i="23"/>
  <c r="I122" i="23" s="1"/>
  <c r="K122" i="23" s="1"/>
  <c r="D122" i="23"/>
  <c r="F122" i="23" s="1"/>
  <c r="H122" i="23" s="1"/>
  <c r="J122" i="23" s="1"/>
  <c r="E121" i="23"/>
  <c r="G121" i="23" s="1"/>
  <c r="I121" i="23" s="1"/>
  <c r="K121" i="23" s="1"/>
  <c r="D121" i="23"/>
  <c r="F121" i="23" s="1"/>
  <c r="H121" i="23" s="1"/>
  <c r="J121" i="23" s="1"/>
  <c r="E120" i="23"/>
  <c r="G120" i="23"/>
  <c r="I120" i="23" s="1"/>
  <c r="K120" i="23" s="1"/>
  <c r="D120" i="23"/>
  <c r="F120" i="23" s="1"/>
  <c r="H120" i="23" s="1"/>
  <c r="J120" i="23" s="1"/>
  <c r="E119" i="23"/>
  <c r="G119" i="23" s="1"/>
  <c r="I119" i="23" s="1"/>
  <c r="K119" i="23" s="1"/>
  <c r="D119" i="23"/>
  <c r="F119" i="23"/>
  <c r="H119" i="23"/>
  <c r="J119" i="23" s="1"/>
  <c r="E118" i="23"/>
  <c r="G118" i="23" s="1"/>
  <c r="I118" i="23" s="1"/>
  <c r="K118" i="23" s="1"/>
  <c r="E117" i="23"/>
  <c r="G117" i="23"/>
  <c r="I117" i="23" s="1"/>
  <c r="K117" i="23" s="1"/>
  <c r="E116" i="23"/>
  <c r="G116" i="23"/>
  <c r="I116" i="23" s="1"/>
  <c r="K116" i="23" s="1"/>
  <c r="D116" i="23"/>
  <c r="F116" i="23"/>
  <c r="H116" i="23" s="1"/>
  <c r="J116" i="23" s="1"/>
  <c r="E115" i="23"/>
  <c r="G115" i="23" s="1"/>
  <c r="I115" i="23"/>
  <c r="K115" i="23" s="1"/>
  <c r="D115" i="23"/>
  <c r="F115" i="23" s="1"/>
  <c r="H115" i="23" s="1"/>
  <c r="J115" i="23" s="1"/>
  <c r="E114" i="23"/>
  <c r="G114" i="23" s="1"/>
  <c r="I114" i="23" s="1"/>
  <c r="K114" i="23" s="1"/>
  <c r="D114" i="23"/>
  <c r="F114" i="23"/>
  <c r="H114" i="23" s="1"/>
  <c r="J114" i="23" s="1"/>
  <c r="E113" i="23"/>
  <c r="G113" i="23"/>
  <c r="I113" i="23"/>
  <c r="K113" i="23" s="1"/>
  <c r="D113" i="23"/>
  <c r="F113" i="23"/>
  <c r="H113" i="23" s="1"/>
  <c r="J113" i="23" s="1"/>
  <c r="E112" i="23"/>
  <c r="G112" i="23"/>
  <c r="I112" i="23" s="1"/>
  <c r="K112" i="23" s="1"/>
  <c r="D112" i="23"/>
  <c r="F112" i="23"/>
  <c r="H112" i="23" s="1"/>
  <c r="J112" i="23" s="1"/>
  <c r="E111" i="23"/>
  <c r="G111" i="23" s="1"/>
  <c r="I111" i="23"/>
  <c r="K111" i="23" s="1"/>
  <c r="D111" i="23"/>
  <c r="F111" i="23" s="1"/>
  <c r="H111" i="23" s="1"/>
  <c r="J111" i="23" s="1"/>
  <c r="E110" i="23"/>
  <c r="G110" i="23" s="1"/>
  <c r="I110" i="23" s="1"/>
  <c r="K110" i="23" s="1"/>
  <c r="D110" i="23"/>
  <c r="F110" i="23"/>
  <c r="H110" i="23" s="1"/>
  <c r="J110" i="23" s="1"/>
  <c r="E109" i="23"/>
  <c r="G109" i="23"/>
  <c r="I109" i="23"/>
  <c r="K109" i="23" s="1"/>
  <c r="D109" i="23"/>
  <c r="F109" i="23"/>
  <c r="H109" i="23" s="1"/>
  <c r="J109" i="23" s="1"/>
  <c r="E108" i="23"/>
  <c r="G108" i="23"/>
  <c r="I108" i="23" s="1"/>
  <c r="K108" i="23" s="1"/>
  <c r="D108" i="23"/>
  <c r="F108" i="23"/>
  <c r="H108" i="23" s="1"/>
  <c r="J108" i="23" s="1"/>
  <c r="E107" i="23"/>
  <c r="G107" i="23" s="1"/>
  <c r="I107" i="23"/>
  <c r="K107" i="23" s="1"/>
  <c r="E106" i="23"/>
  <c r="G106" i="23" s="1"/>
  <c r="I106" i="23" s="1"/>
  <c r="K106" i="23" s="1"/>
  <c r="E105" i="23"/>
  <c r="G105" i="23" s="1"/>
  <c r="I105" i="23" s="1"/>
  <c r="K105" i="23" s="1"/>
  <c r="D105" i="23"/>
  <c r="F105" i="23"/>
  <c r="H105" i="23" s="1"/>
  <c r="J105" i="23" s="1"/>
  <c r="E104" i="23"/>
  <c r="G104" i="23" s="1"/>
  <c r="I104" i="23" s="1"/>
  <c r="K104" i="23" s="1"/>
  <c r="D104" i="23"/>
  <c r="F104" i="23"/>
  <c r="H104" i="23" s="1"/>
  <c r="J104" i="23" s="1"/>
  <c r="E103" i="23"/>
  <c r="G103" i="23" s="1"/>
  <c r="I103" i="23" s="1"/>
  <c r="K103" i="23" s="1"/>
  <c r="D103" i="23"/>
  <c r="F103" i="23"/>
  <c r="H103" i="23" s="1"/>
  <c r="J103" i="23" s="1"/>
  <c r="E102" i="23"/>
  <c r="G102" i="23" s="1"/>
  <c r="I102" i="23" s="1"/>
  <c r="K102" i="23" s="1"/>
  <c r="D102" i="23"/>
  <c r="F102" i="23" s="1"/>
  <c r="H102" i="23" s="1"/>
  <c r="J102" i="23" s="1"/>
  <c r="E101" i="23"/>
  <c r="G101" i="23" s="1"/>
  <c r="I101" i="23" s="1"/>
  <c r="K101" i="23" s="1"/>
  <c r="D101" i="23"/>
  <c r="F101" i="23"/>
  <c r="H101" i="23"/>
  <c r="J101" i="23" s="1"/>
  <c r="E100" i="23"/>
  <c r="G100" i="23"/>
  <c r="I100" i="23"/>
  <c r="K100" i="23" s="1"/>
  <c r="D100" i="23"/>
  <c r="F100" i="23"/>
  <c r="H100" i="23" s="1"/>
  <c r="J100" i="23" s="1"/>
  <c r="E99" i="23"/>
  <c r="G99" i="23" s="1"/>
  <c r="I99" i="23" s="1"/>
  <c r="K99" i="23" s="1"/>
  <c r="D99" i="23"/>
  <c r="F99" i="23"/>
  <c r="H99" i="23" s="1"/>
  <c r="J99" i="23" s="1"/>
  <c r="E98" i="23"/>
  <c r="G98" i="23" s="1"/>
  <c r="I98" i="23" s="1"/>
  <c r="K98" i="23" s="1"/>
  <c r="D98" i="23"/>
  <c r="F98" i="23" s="1"/>
  <c r="H98" i="23" s="1"/>
  <c r="J98" i="23" s="1"/>
  <c r="E97" i="23"/>
  <c r="G97" i="23" s="1"/>
  <c r="I97" i="23" s="1"/>
  <c r="K97" i="23" s="1"/>
  <c r="D97" i="23"/>
  <c r="F97" i="23"/>
  <c r="H97" i="23"/>
  <c r="J97" i="23" s="1"/>
  <c r="E96" i="23"/>
  <c r="G96" i="23"/>
  <c r="I96" i="23"/>
  <c r="K96" i="23" s="1"/>
  <c r="D96" i="23"/>
  <c r="F96" i="23"/>
  <c r="H96" i="23" s="1"/>
  <c r="J96" i="23" s="1"/>
  <c r="E95" i="23"/>
  <c r="G95" i="23" s="1"/>
  <c r="I95" i="23" s="1"/>
  <c r="K95" i="23" s="1"/>
  <c r="D95" i="23"/>
  <c r="F95" i="23"/>
  <c r="H95" i="23" s="1"/>
  <c r="J95" i="23" s="1"/>
  <c r="E94" i="23"/>
  <c r="G94" i="23" s="1"/>
  <c r="I94" i="23" s="1"/>
  <c r="K94" i="23" s="1"/>
  <c r="D94" i="23"/>
  <c r="F94" i="23" s="1"/>
  <c r="H94" i="23" s="1"/>
  <c r="J94" i="23" s="1"/>
  <c r="E93" i="23"/>
  <c r="G93" i="23" s="1"/>
  <c r="I93" i="23" s="1"/>
  <c r="K93" i="23" s="1"/>
  <c r="D93" i="23"/>
  <c r="F93" i="23"/>
  <c r="H93" i="23"/>
  <c r="J93" i="23" s="1"/>
  <c r="D91" i="23"/>
  <c r="F91" i="23" s="1"/>
  <c r="H91" i="23" s="1"/>
  <c r="J91" i="23" s="1"/>
  <c r="D90" i="23"/>
  <c r="F90" i="23"/>
  <c r="H90" i="23" s="1"/>
  <c r="J90" i="23" s="1"/>
  <c r="D89" i="23"/>
  <c r="F89" i="23"/>
  <c r="H89" i="23" s="1"/>
  <c r="J89" i="23" s="1"/>
  <c r="D88" i="23"/>
  <c r="F88" i="23"/>
  <c r="H88" i="23" s="1"/>
  <c r="J88" i="23" s="1"/>
  <c r="D87" i="23"/>
  <c r="F87" i="23" s="1"/>
  <c r="H87" i="23"/>
  <c r="J87" i="23" s="1"/>
  <c r="D86" i="23"/>
  <c r="F86" i="23" s="1"/>
  <c r="H86" i="23" s="1"/>
  <c r="J86" i="23" s="1"/>
  <c r="D85" i="23"/>
  <c r="F85" i="23" s="1"/>
  <c r="H85" i="23" s="1"/>
  <c r="J85" i="23" s="1"/>
  <c r="D84" i="23"/>
  <c r="F84" i="23"/>
  <c r="H84" i="23" s="1"/>
  <c r="J84" i="23" s="1"/>
  <c r="D83" i="23"/>
  <c r="F83" i="23"/>
  <c r="H83" i="23"/>
  <c r="J83" i="23" s="1"/>
  <c r="D82" i="23"/>
  <c r="F82" i="23"/>
  <c r="H82" i="23" s="1"/>
  <c r="J82" i="23" s="1"/>
  <c r="D81" i="23"/>
  <c r="F81" i="23"/>
  <c r="H81" i="23" s="1"/>
  <c r="J81" i="23" s="1"/>
  <c r="D80" i="23"/>
  <c r="F80" i="23"/>
  <c r="H80" i="23" s="1"/>
  <c r="J80" i="23" s="1"/>
  <c r="D79" i="23"/>
  <c r="F79" i="23" s="1"/>
  <c r="H79" i="23"/>
  <c r="J79" i="23" s="1"/>
  <c r="D78" i="23"/>
  <c r="F78" i="23" s="1"/>
  <c r="H78" i="23" s="1"/>
  <c r="J78" i="23" s="1"/>
  <c r="D77" i="23"/>
  <c r="F77" i="23" s="1"/>
  <c r="H77" i="23" s="1"/>
  <c r="J77" i="23" s="1"/>
  <c r="D76" i="23"/>
  <c r="F76" i="23"/>
  <c r="H76" i="23" s="1"/>
  <c r="J76" i="23" s="1"/>
  <c r="E75" i="23"/>
  <c r="G75" i="23"/>
  <c r="I75" i="23"/>
  <c r="K75" i="23" s="1"/>
  <c r="D75" i="23"/>
  <c r="F75" i="23"/>
  <c r="H75" i="23" s="1"/>
  <c r="J75" i="23" s="1"/>
  <c r="E74" i="23"/>
  <c r="G74" i="23"/>
  <c r="I74" i="23" s="1"/>
  <c r="K74" i="23" s="1"/>
  <c r="E73" i="23"/>
  <c r="G73" i="23"/>
  <c r="I73" i="23" s="1"/>
  <c r="K73" i="23" s="1"/>
  <c r="E72" i="23"/>
  <c r="G72" i="23" s="1"/>
  <c r="I72" i="23"/>
  <c r="K72" i="23" s="1"/>
  <c r="D72" i="23"/>
  <c r="F72" i="23" s="1"/>
  <c r="H72" i="23" s="1"/>
  <c r="J72" i="23" s="1"/>
  <c r="E71" i="23"/>
  <c r="G71" i="23" s="1"/>
  <c r="I71" i="23" s="1"/>
  <c r="K71" i="23" s="1"/>
  <c r="D71" i="23"/>
  <c r="F71" i="23"/>
  <c r="H71" i="23" s="1"/>
  <c r="J71" i="23" s="1"/>
  <c r="E70" i="23"/>
  <c r="G70" i="23"/>
  <c r="I70" i="23"/>
  <c r="K70" i="23" s="1"/>
  <c r="D70" i="23"/>
  <c r="F70" i="23"/>
  <c r="H70" i="23" s="1"/>
  <c r="J70" i="23" s="1"/>
  <c r="E69" i="23"/>
  <c r="G69" i="23"/>
  <c r="I69" i="23" s="1"/>
  <c r="K69" i="23" s="1"/>
  <c r="D69" i="23"/>
  <c r="F69" i="23"/>
  <c r="H69" i="23" s="1"/>
  <c r="J69" i="23" s="1"/>
  <c r="E68" i="23"/>
  <c r="G68" i="23" s="1"/>
  <c r="I68" i="23"/>
  <c r="K68" i="23" s="1"/>
  <c r="D68" i="23"/>
  <c r="F68" i="23" s="1"/>
  <c r="H68" i="23" s="1"/>
  <c r="J68" i="23" s="1"/>
  <c r="E67" i="23"/>
  <c r="G67" i="23" s="1"/>
  <c r="I67" i="23" s="1"/>
  <c r="K67" i="23" s="1"/>
  <c r="D67" i="23"/>
  <c r="F67" i="23"/>
  <c r="H67" i="23" s="1"/>
  <c r="J67" i="23" s="1"/>
  <c r="E66" i="23"/>
  <c r="G66" i="23"/>
  <c r="I66" i="23"/>
  <c r="K66" i="23" s="1"/>
  <c r="D66" i="23"/>
  <c r="F66" i="23"/>
  <c r="H66" i="23" s="1"/>
  <c r="J66" i="23" s="1"/>
  <c r="E65" i="23"/>
  <c r="G65" i="23"/>
  <c r="I65" i="23" s="1"/>
  <c r="K65" i="23" s="1"/>
  <c r="D65" i="23"/>
  <c r="F65" i="23"/>
  <c r="H65" i="23" s="1"/>
  <c r="J65" i="23" s="1"/>
  <c r="E64" i="23"/>
  <c r="G64" i="23" s="1"/>
  <c r="I64" i="23"/>
  <c r="K64" i="23" s="1"/>
  <c r="D64" i="23"/>
  <c r="F64" i="23" s="1"/>
  <c r="H64" i="23" s="1"/>
  <c r="J64" i="23" s="1"/>
  <c r="E63" i="23"/>
  <c r="G63" i="23" s="1"/>
  <c r="I63" i="23" s="1"/>
  <c r="K63" i="23" s="1"/>
  <c r="D63" i="23"/>
  <c r="F63" i="23"/>
  <c r="H63" i="23" s="1"/>
  <c r="J63" i="23" s="1"/>
  <c r="E62" i="23"/>
  <c r="G62" i="23"/>
  <c r="I62" i="23"/>
  <c r="K62" i="23" s="1"/>
  <c r="D62" i="23"/>
  <c r="F62" i="23"/>
  <c r="H62" i="23" s="1"/>
  <c r="J62" i="23" s="1"/>
  <c r="E61" i="23"/>
  <c r="G61" i="23"/>
  <c r="I61" i="23" s="1"/>
  <c r="K61" i="23" s="1"/>
  <c r="D61" i="23"/>
  <c r="F61" i="23"/>
  <c r="H61" i="23" s="1"/>
  <c r="J61" i="23" s="1"/>
  <c r="E60" i="23"/>
  <c r="G60" i="23" s="1"/>
  <c r="I60" i="23"/>
  <c r="K60" i="23" s="1"/>
  <c r="E59" i="23"/>
  <c r="G59" i="23" s="1"/>
  <c r="I59" i="23" s="1"/>
  <c r="K59" i="23" s="1"/>
  <c r="E58" i="23"/>
  <c r="G58" i="23" s="1"/>
  <c r="I58" i="23" s="1"/>
  <c r="K58" i="23" s="1"/>
  <c r="D58" i="23"/>
  <c r="F58" i="23"/>
  <c r="H58" i="23" s="1"/>
  <c r="J58" i="23" s="1"/>
  <c r="E57" i="23"/>
  <c r="G57" i="23"/>
  <c r="I57" i="23"/>
  <c r="K57" i="23" s="1"/>
  <c r="D57" i="23"/>
  <c r="F57" i="23"/>
  <c r="H57" i="23" s="1"/>
  <c r="J57" i="23" s="1"/>
  <c r="E56" i="23"/>
  <c r="G56" i="23"/>
  <c r="I56" i="23" s="1"/>
  <c r="K56" i="23" s="1"/>
  <c r="D56" i="23"/>
  <c r="F56" i="23"/>
  <c r="H56" i="23" s="1"/>
  <c r="J56" i="23" s="1"/>
  <c r="E55" i="23"/>
  <c r="G55" i="23" s="1"/>
  <c r="I55" i="23"/>
  <c r="K55" i="23" s="1"/>
  <c r="D55" i="23"/>
  <c r="F55" i="23" s="1"/>
  <c r="H55" i="23" s="1"/>
  <c r="J55" i="23" s="1"/>
  <c r="E54" i="23"/>
  <c r="G54" i="23" s="1"/>
  <c r="I54" i="23" s="1"/>
  <c r="D54" i="23"/>
  <c r="F54" i="23"/>
  <c r="H54" i="23" s="1"/>
  <c r="J54" i="23" s="1"/>
  <c r="E53" i="23"/>
  <c r="G53" i="23"/>
  <c r="I53" i="23"/>
  <c r="K53" i="23" s="1"/>
  <c r="D53" i="23"/>
  <c r="F53" i="23"/>
  <c r="H53" i="23" s="1"/>
  <c r="J53" i="23" s="1"/>
  <c r="E52" i="23"/>
  <c r="G52" i="23"/>
  <c r="I52" i="23" s="1"/>
  <c r="K52" i="23" s="1"/>
  <c r="E51" i="23"/>
  <c r="G51" i="23"/>
  <c r="I51" i="23" s="1"/>
  <c r="K51" i="23" s="1"/>
  <c r="E50" i="23"/>
  <c r="G50" i="23" s="1"/>
  <c r="I50" i="23"/>
  <c r="K50" i="23" s="1"/>
  <c r="D50" i="23"/>
  <c r="F50" i="23" s="1"/>
  <c r="H50" i="23" s="1"/>
  <c r="J50" i="23" s="1"/>
  <c r="E49" i="23"/>
  <c r="G49" i="23" s="1"/>
  <c r="I49" i="23" s="1"/>
  <c r="K49" i="23" s="1"/>
  <c r="D49" i="23"/>
  <c r="F49" i="23"/>
  <c r="H49" i="23" s="1"/>
  <c r="J49" i="23" s="1"/>
  <c r="E48" i="23"/>
  <c r="G48" i="23"/>
  <c r="I48" i="23"/>
  <c r="K48" i="23" s="1"/>
  <c r="D48" i="23"/>
  <c r="F48" i="23"/>
  <c r="H48" i="23" s="1"/>
  <c r="J48" i="23" s="1"/>
  <c r="E47" i="23"/>
  <c r="G47" i="23"/>
  <c r="I47" i="23" s="1"/>
  <c r="K47" i="23" s="1"/>
  <c r="D47" i="23"/>
  <c r="F47" i="23"/>
  <c r="H47" i="23" s="1"/>
  <c r="J47" i="23" s="1"/>
  <c r="E46" i="23"/>
  <c r="G46" i="23" s="1"/>
  <c r="I46" i="23"/>
  <c r="K46" i="23" s="1"/>
  <c r="D46" i="23"/>
  <c r="F46" i="23" s="1"/>
  <c r="H46" i="23" s="1"/>
  <c r="J46" i="23" s="1"/>
  <c r="E45" i="23"/>
  <c r="G45" i="23" s="1"/>
  <c r="I45" i="23" s="1"/>
  <c r="K45" i="23" s="1"/>
  <c r="D45" i="23"/>
  <c r="F45" i="23"/>
  <c r="H45" i="23" s="1"/>
  <c r="J45" i="23" s="1"/>
  <c r="E44" i="23"/>
  <c r="G44" i="23"/>
  <c r="I44" i="23"/>
  <c r="K44" i="23" s="1"/>
  <c r="D44" i="23"/>
  <c r="F44" i="23"/>
  <c r="H44" i="23" s="1"/>
  <c r="J44" i="23" s="1"/>
  <c r="E43" i="23"/>
  <c r="G43" i="23"/>
  <c r="I43" i="23" s="1"/>
  <c r="K43" i="23" s="1"/>
  <c r="D43" i="23"/>
  <c r="F43" i="23"/>
  <c r="H43" i="23" s="1"/>
  <c r="J43" i="23" s="1"/>
  <c r="E42" i="23"/>
  <c r="G42" i="23" s="1"/>
  <c r="I42" i="23"/>
  <c r="K42" i="23" s="1"/>
  <c r="D42" i="23"/>
  <c r="F42" i="23" s="1"/>
  <c r="H42" i="23" s="1"/>
  <c r="J42" i="23" s="1"/>
  <c r="D41" i="23"/>
  <c r="F41" i="23" s="1"/>
  <c r="H41" i="23" s="1"/>
  <c r="J41" i="23" s="1"/>
  <c r="D40" i="23"/>
  <c r="F40" i="23"/>
  <c r="H40" i="23" s="1"/>
  <c r="J40" i="23" s="1"/>
  <c r="D39" i="23"/>
  <c r="F39" i="23"/>
  <c r="H39" i="23"/>
  <c r="J39" i="23" s="1"/>
  <c r="D38" i="23"/>
  <c r="F38" i="23"/>
  <c r="H38" i="23" s="1"/>
  <c r="J38" i="23" s="1"/>
  <c r="D37" i="23"/>
  <c r="F37" i="23"/>
  <c r="H37" i="23" s="1"/>
  <c r="J37" i="23" s="1"/>
  <c r="D36" i="23"/>
  <c r="F36" i="23"/>
  <c r="H36" i="23" s="1"/>
  <c r="J36" i="23" s="1"/>
  <c r="D35" i="23"/>
  <c r="F35" i="23" s="1"/>
  <c r="H35" i="23"/>
  <c r="J35" i="23" s="1"/>
  <c r="D34" i="23"/>
  <c r="F34" i="23" s="1"/>
  <c r="H34" i="23" s="1"/>
  <c r="J34" i="23" s="1"/>
  <c r="D33" i="23"/>
  <c r="F33" i="23" s="1"/>
  <c r="H33" i="23" s="1"/>
  <c r="J33" i="23" s="1"/>
  <c r="D32" i="23"/>
  <c r="F32" i="23"/>
  <c r="H32" i="23" s="1"/>
  <c r="J32" i="23" s="1"/>
  <c r="D31" i="23"/>
  <c r="F31" i="23"/>
  <c r="H31" i="23"/>
  <c r="J31" i="23" s="1"/>
  <c r="D30" i="23"/>
  <c r="F30" i="23"/>
  <c r="H30" i="23" s="1"/>
  <c r="J30" i="23" s="1"/>
  <c r="D29" i="23"/>
  <c r="F29" i="23"/>
  <c r="H29" i="23" s="1"/>
  <c r="J29" i="23" s="1"/>
  <c r="D28" i="23"/>
  <c r="F28" i="23"/>
  <c r="H28" i="23" s="1"/>
  <c r="J28" i="23" s="1"/>
  <c r="D27" i="23"/>
  <c r="F27" i="23" s="1"/>
  <c r="H27" i="23"/>
  <c r="J27" i="23" s="1"/>
  <c r="D26" i="23"/>
  <c r="F26" i="23" s="1"/>
  <c r="H26" i="23" s="1"/>
  <c r="J26" i="23" s="1"/>
  <c r="D25" i="23"/>
  <c r="F25" i="23" s="1"/>
  <c r="H25" i="23" s="1"/>
  <c r="J25" i="23" s="1"/>
  <c r="D24" i="23"/>
  <c r="F24" i="23"/>
  <c r="H24" i="23" s="1"/>
  <c r="J24" i="23" s="1"/>
  <c r="D23" i="23"/>
  <c r="F23" i="23"/>
  <c r="H23" i="23"/>
  <c r="J23" i="23" s="1"/>
  <c r="D22" i="23"/>
  <c r="F22" i="23"/>
  <c r="H22" i="23" s="1"/>
  <c r="J22" i="23" s="1"/>
  <c r="D21" i="23"/>
  <c r="F21" i="23"/>
  <c r="H21" i="23" s="1"/>
  <c r="J21" i="23" s="1"/>
  <c r="D20" i="23"/>
  <c r="F20" i="23"/>
  <c r="H20" i="23" s="1"/>
  <c r="J20" i="23" s="1"/>
  <c r="D19" i="23"/>
  <c r="F19" i="23" s="1"/>
  <c r="H19" i="23"/>
  <c r="J19" i="23" s="1"/>
  <c r="D18" i="23"/>
  <c r="F18" i="23" s="1"/>
  <c r="H18" i="23" s="1"/>
  <c r="J18" i="23" s="1"/>
  <c r="D17" i="23"/>
  <c r="F17" i="23" s="1"/>
  <c r="H17" i="23" s="1"/>
  <c r="J17" i="23" s="1"/>
  <c r="D16" i="23"/>
  <c r="F16" i="23"/>
  <c r="H16" i="23" s="1"/>
  <c r="J16" i="23" s="1"/>
  <c r="D15" i="23"/>
  <c r="F15" i="23"/>
  <c r="H15" i="23"/>
  <c r="J15" i="23" s="1"/>
  <c r="D14" i="23"/>
  <c r="F14" i="23"/>
  <c r="H14" i="23" s="1"/>
  <c r="J14" i="23" s="1"/>
  <c r="D13" i="23"/>
  <c r="F13" i="23"/>
  <c r="H13" i="23" s="1"/>
  <c r="J13" i="23" s="1"/>
  <c r="D12" i="23"/>
  <c r="F12" i="23"/>
  <c r="H12" i="23" s="1"/>
  <c r="J12" i="23" s="1"/>
  <c r="D11" i="23"/>
  <c r="F11" i="23" s="1"/>
  <c r="H11" i="23"/>
  <c r="J11" i="23" s="1"/>
  <c r="D10" i="23"/>
  <c r="F10" i="23" s="1"/>
  <c r="H10" i="23" s="1"/>
  <c r="J10" i="23" s="1"/>
  <c r="D9" i="23"/>
  <c r="F9" i="23" s="1"/>
  <c r="H9" i="23" s="1"/>
  <c r="J9" i="23" s="1"/>
  <c r="D8" i="23"/>
  <c r="F8" i="23"/>
  <c r="H8" i="23" s="1"/>
  <c r="J8" i="23" s="1"/>
  <c r="D7" i="23"/>
  <c r="F7" i="23"/>
  <c r="H7" i="23"/>
  <c r="J7" i="23" s="1"/>
  <c r="D6" i="23"/>
  <c r="F6" i="23"/>
  <c r="H6" i="23" s="1"/>
  <c r="J6" i="23" s="1"/>
  <c r="D5" i="23"/>
  <c r="F5" i="23"/>
  <c r="H5" i="23" s="1"/>
  <c r="J5" i="23" s="1"/>
  <c r="E22" i="22"/>
  <c r="G22" i="22"/>
  <c r="I22" i="22" s="1"/>
  <c r="K22" i="22" s="1"/>
  <c r="E21" i="22"/>
  <c r="G21" i="22" s="1"/>
  <c r="I21" i="22"/>
  <c r="K21" i="22" s="1"/>
  <c r="E20" i="22"/>
  <c r="G20" i="22" s="1"/>
  <c r="I20" i="22" s="1"/>
  <c r="K20" i="22" s="1"/>
  <c r="D20" i="22"/>
  <c r="F20" i="22" s="1"/>
  <c r="H20" i="22" s="1"/>
  <c r="J20" i="22" s="1"/>
  <c r="E19" i="22"/>
  <c r="G19" i="22"/>
  <c r="I19" i="22" s="1"/>
  <c r="K19" i="22" s="1"/>
  <c r="D19" i="22"/>
  <c r="F19" i="22"/>
  <c r="H19" i="22"/>
  <c r="J19" i="22" s="1"/>
  <c r="E18" i="22"/>
  <c r="G18" i="22"/>
  <c r="I18" i="22" s="1"/>
  <c r="K18" i="22" s="1"/>
  <c r="D18" i="22"/>
  <c r="F18" i="22"/>
  <c r="H18" i="22" s="1"/>
  <c r="J18" i="22" s="1"/>
  <c r="E17" i="22"/>
  <c r="G17" i="22"/>
  <c r="I17" i="22" s="1"/>
  <c r="K17" i="22" s="1"/>
  <c r="D17" i="22"/>
  <c r="F17" i="22" s="1"/>
  <c r="H17" i="22"/>
  <c r="J17" i="22" s="1"/>
  <c r="E16" i="22"/>
  <c r="G16" i="22" s="1"/>
  <c r="I16" i="22" s="1"/>
  <c r="K16" i="22" s="1"/>
  <c r="D16" i="22"/>
  <c r="F16" i="22" s="1"/>
  <c r="H16" i="22" s="1"/>
  <c r="J16" i="22" s="1"/>
  <c r="E15" i="22"/>
  <c r="G15" i="22"/>
  <c r="I15" i="22" s="1"/>
  <c r="K15" i="22" s="1"/>
  <c r="D15" i="22"/>
  <c r="F15" i="22"/>
  <c r="H15" i="22"/>
  <c r="J15" i="22" s="1"/>
  <c r="E14" i="22"/>
  <c r="G14" i="22"/>
  <c r="I14" i="22" s="1"/>
  <c r="K14" i="22" s="1"/>
  <c r="E13" i="22"/>
  <c r="G13" i="22"/>
  <c r="I13" i="22" s="1"/>
  <c r="K13" i="22" s="1"/>
  <c r="E12" i="22"/>
  <c r="G12" i="22"/>
  <c r="I12" i="22" s="1"/>
  <c r="K12" i="22" s="1"/>
  <c r="D12" i="22"/>
  <c r="F12" i="22" s="1"/>
  <c r="H12" i="22"/>
  <c r="J12" i="22" s="1"/>
  <c r="E11" i="22"/>
  <c r="G11" i="22" s="1"/>
  <c r="I11" i="22" s="1"/>
  <c r="K11" i="22" s="1"/>
  <c r="D11" i="22"/>
  <c r="F11" i="22" s="1"/>
  <c r="H11" i="22" s="1"/>
  <c r="J11" i="22" s="1"/>
  <c r="E10" i="22"/>
  <c r="G10" i="22"/>
  <c r="I10" i="22" s="1"/>
  <c r="K10" i="22" s="1"/>
  <c r="D10" i="22"/>
  <c r="F10" i="22"/>
  <c r="H10" i="22"/>
  <c r="J10" i="22" s="1"/>
  <c r="E9" i="22"/>
  <c r="G9" i="22"/>
  <c r="I9" i="22" s="1"/>
  <c r="K9" i="22" s="1"/>
  <c r="D9" i="22"/>
  <c r="F9" i="22"/>
  <c r="H9" i="22" s="1"/>
  <c r="J9" i="22" s="1"/>
  <c r="E8" i="22"/>
  <c r="G8" i="22"/>
  <c r="I8" i="22" s="1"/>
  <c r="K8" i="22" s="1"/>
  <c r="D8" i="22"/>
  <c r="F8" i="22" s="1"/>
  <c r="H8" i="22"/>
  <c r="J8" i="22" s="1"/>
  <c r="D7" i="22"/>
  <c r="F7" i="22" s="1"/>
  <c r="H7" i="22" s="1"/>
  <c r="J7" i="22" s="1"/>
  <c r="D6" i="22"/>
  <c r="F6" i="22" s="1"/>
  <c r="H6" i="22" s="1"/>
  <c r="J6" i="22" s="1"/>
  <c r="D5" i="22"/>
  <c r="F5" i="22"/>
  <c r="H5" i="22" s="1"/>
  <c r="J5" i="22" s="1"/>
  <c r="D4" i="22"/>
  <c r="F4" i="22"/>
  <c r="H4" i="22"/>
  <c r="J4" i="22" s="1"/>
  <c r="D3" i="22"/>
  <c r="F3" i="22"/>
  <c r="H3" i="22" s="1"/>
  <c r="J3" i="22" s="1"/>
  <c r="D2" i="22"/>
  <c r="F2" i="22"/>
  <c r="H2" i="22" s="1"/>
  <c r="J2" i="22" s="1"/>
  <c r="E56" i="1"/>
  <c r="E53" i="1"/>
  <c r="G53" i="1" s="1"/>
  <c r="E54" i="1"/>
  <c r="G54" i="1" s="1"/>
  <c r="E46" i="1"/>
  <c r="G46" i="1" s="1"/>
  <c r="E47" i="1"/>
  <c r="G47" i="1"/>
  <c r="E48" i="1"/>
  <c r="G48" i="1" s="1"/>
  <c r="E49" i="1"/>
  <c r="G49" i="1" s="1"/>
  <c r="E50" i="1"/>
  <c r="G50" i="1"/>
  <c r="E51" i="1"/>
  <c r="G51" i="1"/>
  <c r="E52" i="1"/>
  <c r="G52" i="1" s="1"/>
  <c r="E45" i="1"/>
  <c r="G45" i="1" s="1"/>
  <c r="G56" i="1"/>
  <c r="D4" i="1"/>
  <c r="F4" i="1" s="1"/>
  <c r="D5" i="1"/>
  <c r="F5" i="1"/>
  <c r="D6" i="1"/>
  <c r="F6" i="1"/>
  <c r="D7" i="1"/>
  <c r="F7" i="1"/>
  <c r="D8" i="1"/>
  <c r="F8" i="1" s="1"/>
  <c r="D9" i="1"/>
  <c r="F9" i="1"/>
  <c r="D10" i="1"/>
  <c r="F10" i="1"/>
  <c r="D11" i="1"/>
  <c r="F11" i="1"/>
  <c r="D12" i="1"/>
  <c r="F12" i="1" s="1"/>
  <c r="D13" i="1"/>
  <c r="F13" i="1"/>
  <c r="D14" i="1"/>
  <c r="F14" i="1"/>
  <c r="D15" i="1"/>
  <c r="F15" i="1"/>
  <c r="D16" i="1"/>
  <c r="F16" i="1" s="1"/>
  <c r="D17" i="1"/>
  <c r="F17" i="1"/>
  <c r="D18" i="1"/>
  <c r="F18" i="1"/>
  <c r="D19" i="1"/>
  <c r="F19" i="1"/>
  <c r="D20" i="1"/>
  <c r="F20" i="1" s="1"/>
  <c r="D21" i="1"/>
  <c r="F21" i="1"/>
  <c r="D22" i="1"/>
  <c r="F22" i="1"/>
  <c r="D23" i="1"/>
  <c r="F23" i="1"/>
  <c r="D24" i="1"/>
  <c r="F24" i="1" s="1"/>
  <c r="D25" i="1"/>
  <c r="F25" i="1"/>
  <c r="D26" i="1"/>
  <c r="F26" i="1"/>
  <c r="D27" i="1"/>
  <c r="F27" i="1"/>
  <c r="D28" i="1"/>
  <c r="F28" i="1" s="1"/>
  <c r="D29" i="1"/>
  <c r="F29" i="1"/>
  <c r="D30" i="1"/>
  <c r="F30" i="1"/>
  <c r="D31" i="1"/>
  <c r="F31" i="1"/>
  <c r="D32" i="1"/>
  <c r="F32" i="1" s="1"/>
  <c r="D33" i="1"/>
  <c r="F33" i="1"/>
  <c r="D34" i="1"/>
  <c r="F34" i="1"/>
  <c r="D35" i="1"/>
  <c r="F35" i="1"/>
  <c r="D36" i="1"/>
  <c r="F36" i="1" s="1"/>
  <c r="D37" i="1"/>
  <c r="F37" i="1"/>
  <c r="D38" i="1"/>
  <c r="F38" i="1"/>
  <c r="D39" i="1"/>
  <c r="F39" i="1"/>
  <c r="D40" i="1"/>
  <c r="F40" i="1" s="1"/>
  <c r="D41" i="1"/>
  <c r="F41" i="1"/>
  <c r="D42" i="1"/>
  <c r="F42" i="1"/>
  <c r="D45" i="1"/>
  <c r="F45" i="1"/>
  <c r="F56" i="1" s="1"/>
  <c r="D46" i="1"/>
  <c r="F46" i="1"/>
  <c r="D47" i="1"/>
  <c r="F47" i="1" s="1"/>
  <c r="D48" i="1"/>
  <c r="F48" i="1" s="1"/>
  <c r="D49" i="1"/>
  <c r="F49" i="1" s="1"/>
  <c r="D50" i="1"/>
  <c r="F50" i="1"/>
  <c r="D51" i="1"/>
  <c r="F51" i="1" s="1"/>
  <c r="D52" i="1"/>
  <c r="F52" i="1" s="1"/>
  <c r="D56" i="1"/>
  <c r="D58" i="1"/>
  <c r="F58" i="1" s="1"/>
  <c r="D59" i="1"/>
  <c r="F59" i="1"/>
  <c r="D60" i="1"/>
  <c r="F60" i="1"/>
  <c r="D61" i="1"/>
  <c r="F61" i="1"/>
  <c r="D62" i="1"/>
  <c r="F62" i="1" s="1"/>
  <c r="D63" i="1"/>
  <c r="F63" i="1"/>
  <c r="D64" i="1"/>
  <c r="F64" i="1"/>
  <c r="D65" i="1"/>
  <c r="F65" i="1"/>
  <c r="D66" i="1"/>
  <c r="F66" i="1" s="1"/>
  <c r="D67" i="1"/>
  <c r="F67" i="1"/>
  <c r="D68" i="1"/>
  <c r="F68" i="1"/>
  <c r="D70" i="1"/>
  <c r="F70" i="1"/>
  <c r="D71" i="1"/>
  <c r="F71" i="1" s="1"/>
  <c r="D72" i="1"/>
  <c r="F72" i="1"/>
  <c r="D73" i="1"/>
  <c r="F73" i="1"/>
  <c r="D74" i="1"/>
  <c r="F74" i="1"/>
  <c r="D75" i="1"/>
  <c r="F75" i="1" s="1"/>
  <c r="D76" i="1"/>
  <c r="F76" i="1"/>
  <c r="D77" i="1"/>
  <c r="F77" i="1"/>
  <c r="D78" i="1"/>
  <c r="F78" i="1"/>
  <c r="D79" i="1"/>
  <c r="F79" i="1" s="1"/>
  <c r="D80" i="1"/>
  <c r="F80" i="1"/>
  <c r="D81" i="1"/>
  <c r="F81" i="1"/>
  <c r="D82" i="1"/>
  <c r="F82" i="1"/>
  <c r="D83" i="1"/>
  <c r="F83" i="1" s="1"/>
  <c r="D84" i="1"/>
  <c r="F84" i="1"/>
  <c r="D85" i="1"/>
  <c r="F85" i="1"/>
  <c r="D86" i="1"/>
  <c r="F86" i="1"/>
  <c r="D87" i="1"/>
  <c r="F87" i="1" s="1"/>
  <c r="D88" i="1"/>
  <c r="F88" i="1"/>
  <c r="D89" i="1"/>
  <c r="F89" i="1"/>
  <c r="D90" i="1"/>
  <c r="F90" i="1"/>
  <c r="D91" i="1"/>
  <c r="F91" i="1" s="1"/>
  <c r="D92" i="1"/>
  <c r="F92" i="1"/>
  <c r="D93" i="1"/>
  <c r="F93" i="1"/>
  <c r="D94" i="1"/>
  <c r="F94" i="1"/>
  <c r="D95" i="1"/>
  <c r="F95" i="1" s="1"/>
  <c r="D96" i="1"/>
  <c r="F96" i="1"/>
  <c r="D97" i="1"/>
  <c r="F97" i="1"/>
  <c r="D98" i="1"/>
  <c r="F98" i="1"/>
  <c r="D99" i="1"/>
  <c r="F99" i="1" s="1"/>
  <c r="D100" i="1"/>
  <c r="F100" i="1"/>
  <c r="D101" i="1"/>
  <c r="F101" i="1"/>
  <c r="D102" i="1"/>
  <c r="F102" i="1"/>
  <c r="D103" i="1"/>
  <c r="F103" i="1" s="1"/>
  <c r="D104" i="1"/>
  <c r="F104" i="1"/>
  <c r="D105" i="1"/>
  <c r="F105" i="1"/>
  <c r="D3" i="1"/>
  <c r="F3" i="1"/>
  <c r="D4" i="6"/>
  <c r="F4" i="6" s="1"/>
  <c r="H4" i="6" s="1"/>
  <c r="J4" i="6" s="1"/>
  <c r="D55" i="20"/>
  <c r="F55" i="20" s="1"/>
  <c r="H55" i="20" s="1"/>
  <c r="J55" i="20" s="1"/>
  <c r="C9" i="7"/>
  <c r="D9" i="7"/>
  <c r="E9" i="7"/>
  <c r="F9" i="7" s="1"/>
  <c r="E31" i="14"/>
  <c r="G31" i="14"/>
  <c r="I31" i="14"/>
  <c r="K31" i="14" s="1"/>
  <c r="D112" i="15"/>
  <c r="F112" i="15"/>
  <c r="H112" i="15" s="1"/>
  <c r="J112" i="15" s="1"/>
  <c r="D113" i="15"/>
  <c r="F113" i="15"/>
  <c r="H113" i="15" s="1"/>
  <c r="J113" i="15" s="1"/>
  <c r="D114" i="15"/>
  <c r="F114" i="15"/>
  <c r="H114" i="15" s="1"/>
  <c r="J114" i="15" s="1"/>
  <c r="D115" i="15"/>
  <c r="F115" i="15" s="1"/>
  <c r="H115" i="15"/>
  <c r="J115" i="15" s="1"/>
  <c r="D116" i="15"/>
  <c r="F116" i="15" s="1"/>
  <c r="H116" i="15" s="1"/>
  <c r="J116" i="15" s="1"/>
  <c r="D117" i="15"/>
  <c r="F117" i="15" s="1"/>
  <c r="H117" i="15" s="1"/>
  <c r="J117" i="15" s="1"/>
  <c r="D118" i="15"/>
  <c r="F118" i="15"/>
  <c r="H118" i="15" s="1"/>
  <c r="J118" i="15" s="1"/>
  <c r="D119" i="15"/>
  <c r="F119" i="15"/>
  <c r="H119" i="15"/>
  <c r="J119" i="15" s="1"/>
  <c r="D120" i="15"/>
  <c r="F120" i="15"/>
  <c r="H120" i="15" s="1"/>
  <c r="J120" i="15" s="1"/>
  <c r="D121" i="15"/>
  <c r="F121" i="15"/>
  <c r="H121" i="15" s="1"/>
  <c r="J121" i="15" s="1"/>
  <c r="D122" i="15"/>
  <c r="F122" i="15"/>
  <c r="H122" i="15" s="1"/>
  <c r="J122" i="15" s="1"/>
  <c r="D123" i="15"/>
  <c r="F123" i="15" s="1"/>
  <c r="H123" i="15"/>
  <c r="J123" i="15" s="1"/>
  <c r="D124" i="15"/>
  <c r="F124" i="15" s="1"/>
  <c r="H124" i="15" s="1"/>
  <c r="J124" i="15" s="1"/>
  <c r="D128" i="15"/>
  <c r="F128" i="15" s="1"/>
  <c r="H128" i="15"/>
  <c r="J128" i="15" s="1"/>
  <c r="D129" i="15"/>
  <c r="F129" i="15"/>
  <c r="H129" i="15" s="1"/>
  <c r="J129" i="15" s="1"/>
  <c r="D130" i="15"/>
  <c r="F130" i="15"/>
  <c r="H130" i="15"/>
  <c r="J130" i="15" s="1"/>
  <c r="D131" i="15"/>
  <c r="F131" i="15"/>
  <c r="H131" i="15" s="1"/>
  <c r="J131" i="15" s="1"/>
  <c r="D132" i="15"/>
  <c r="F132" i="15" s="1"/>
  <c r="H132" i="15" s="1"/>
  <c r="J132" i="15" s="1"/>
  <c r="D133" i="15"/>
  <c r="F133" i="15"/>
  <c r="H133" i="15" s="1"/>
  <c r="J133" i="15" s="1"/>
  <c r="D134" i="15"/>
  <c r="F134" i="15" s="1"/>
  <c r="H134" i="15" s="1"/>
  <c r="J134" i="15" s="1"/>
  <c r="D135" i="15"/>
  <c r="F135" i="15" s="1"/>
  <c r="H135" i="15" s="1"/>
  <c r="J135" i="15" s="1"/>
  <c r="D136" i="15"/>
  <c r="F136" i="15" s="1"/>
  <c r="H136" i="15"/>
  <c r="J136" i="15" s="1"/>
  <c r="D137" i="15"/>
  <c r="F137" i="15"/>
  <c r="H137" i="15"/>
  <c r="J137" i="15" s="1"/>
  <c r="D138" i="15"/>
  <c r="F138" i="15"/>
  <c r="H138" i="15"/>
  <c r="J138" i="15" s="1"/>
  <c r="D139" i="15"/>
  <c r="F139" i="15"/>
  <c r="H139" i="15" s="1"/>
  <c r="J139" i="15" s="1"/>
  <c r="D140" i="15"/>
  <c r="F140" i="15" s="1"/>
  <c r="H140" i="15" s="1"/>
  <c r="J140" i="15" s="1"/>
  <c r="D96" i="15"/>
  <c r="F96" i="15"/>
  <c r="H96" i="15" s="1"/>
  <c r="J96" i="15" s="1"/>
  <c r="D97" i="15"/>
  <c r="F97" i="15" s="1"/>
  <c r="H97" i="15" s="1"/>
  <c r="J97" i="15" s="1"/>
  <c r="D98" i="15"/>
  <c r="F98" i="15" s="1"/>
  <c r="H98" i="15" s="1"/>
  <c r="J98" i="15" s="1"/>
  <c r="D99" i="15"/>
  <c r="F99" i="15" s="1"/>
  <c r="H99" i="15" s="1"/>
  <c r="J99" i="15" s="1"/>
  <c r="D100" i="15"/>
  <c r="F100" i="15"/>
  <c r="H100" i="15"/>
  <c r="J100" i="15" s="1"/>
  <c r="D101" i="15"/>
  <c r="F101" i="15"/>
  <c r="H101" i="15"/>
  <c r="J101" i="15" s="1"/>
  <c r="D102" i="15"/>
  <c r="F102" i="15"/>
  <c r="H102" i="15" s="1"/>
  <c r="J102" i="15" s="1"/>
  <c r="D103" i="15"/>
  <c r="F103" i="15"/>
  <c r="H103" i="15" s="1"/>
  <c r="J103" i="15" s="1"/>
  <c r="D104" i="15"/>
  <c r="F104" i="15"/>
  <c r="H104" i="15" s="1"/>
  <c r="J104" i="15" s="1"/>
  <c r="D105" i="15"/>
  <c r="F105" i="15" s="1"/>
  <c r="H105" i="15"/>
  <c r="J105" i="15" s="1"/>
  <c r="D106" i="15"/>
  <c r="F106" i="15" s="1"/>
  <c r="H106" i="15" s="1"/>
  <c r="J106" i="15" s="1"/>
  <c r="D107" i="15"/>
  <c r="F107" i="15" s="1"/>
  <c r="H107" i="15" s="1"/>
  <c r="J107" i="15" s="1"/>
  <c r="D108" i="15"/>
  <c r="F108" i="15"/>
  <c r="H108" i="15" s="1"/>
  <c r="J108" i="15" s="1"/>
  <c r="D79" i="15"/>
  <c r="F79" i="15"/>
  <c r="H79" i="15"/>
  <c r="J79" i="15" s="1"/>
  <c r="D80" i="15"/>
  <c r="F80" i="15"/>
  <c r="H80" i="15" s="1"/>
  <c r="J80" i="15" s="1"/>
  <c r="D81" i="15"/>
  <c r="F81" i="15"/>
  <c r="H81" i="15" s="1"/>
  <c r="J81" i="15" s="1"/>
  <c r="D82" i="15"/>
  <c r="F82" i="15"/>
  <c r="H82" i="15" s="1"/>
  <c r="J82" i="15" s="1"/>
  <c r="D83" i="15"/>
  <c r="F83" i="15" s="1"/>
  <c r="H83" i="15"/>
  <c r="J83" i="15" s="1"/>
  <c r="D84" i="15"/>
  <c r="F84" i="15" s="1"/>
  <c r="H84" i="15" s="1"/>
  <c r="J84" i="15" s="1"/>
  <c r="D85" i="15"/>
  <c r="F85" i="15" s="1"/>
  <c r="H85" i="15"/>
  <c r="J85" i="15" s="1"/>
  <c r="D86" i="15"/>
  <c r="F86" i="15"/>
  <c r="H86" i="15"/>
  <c r="J86" i="15" s="1"/>
  <c r="D87" i="15"/>
  <c r="F87" i="15"/>
  <c r="H87" i="15"/>
  <c r="J87" i="15" s="1"/>
  <c r="D88" i="15"/>
  <c r="F88" i="15"/>
  <c r="H88" i="15" s="1"/>
  <c r="J88" i="15" s="1"/>
  <c r="D89" i="15"/>
  <c r="F89" i="15" s="1"/>
  <c r="H89" i="15" s="1"/>
  <c r="J89" i="15" s="1"/>
  <c r="D90" i="15"/>
  <c r="F90" i="15"/>
  <c r="H90" i="15" s="1"/>
  <c r="J90" i="15" s="1"/>
  <c r="D91" i="15"/>
  <c r="F91" i="15" s="1"/>
  <c r="H91" i="15" s="1"/>
  <c r="J91" i="15" s="1"/>
  <c r="C3" i="21"/>
  <c r="D3" i="21" s="1"/>
  <c r="E3" i="21" s="1"/>
  <c r="F3" i="21" s="1"/>
  <c r="C4" i="21"/>
  <c r="D4" i="21" s="1"/>
  <c r="E4" i="21"/>
  <c r="F4" i="21" s="1"/>
  <c r="C5" i="21"/>
  <c r="D5" i="21"/>
  <c r="E5" i="21"/>
  <c r="F5" i="21" s="1"/>
  <c r="C6" i="21"/>
  <c r="D6" i="21"/>
  <c r="E6" i="21"/>
  <c r="F6" i="21" s="1"/>
  <c r="C7" i="21"/>
  <c r="D7" i="21"/>
  <c r="E7" i="21" s="1"/>
  <c r="F7" i="21" s="1"/>
  <c r="C8" i="21"/>
  <c r="D8" i="21"/>
  <c r="E8" i="21" s="1"/>
  <c r="F8" i="21" s="1"/>
  <c r="C9" i="21"/>
  <c r="D9" i="21"/>
  <c r="E9" i="21" s="1"/>
  <c r="F9" i="21" s="1"/>
  <c r="C10" i="21"/>
  <c r="D10" i="21" s="1"/>
  <c r="E10" i="21" s="1"/>
  <c r="F10" i="21" s="1"/>
  <c r="C2" i="21"/>
  <c r="D2" i="21" s="1"/>
  <c r="E2" i="21" s="1"/>
  <c r="F2" i="21" s="1"/>
  <c r="E5" i="20"/>
  <c r="G5" i="20" s="1"/>
  <c r="I5" i="20" s="1"/>
  <c r="K5" i="20" s="1"/>
  <c r="E6" i="20"/>
  <c r="G6" i="20"/>
  <c r="I6" i="20"/>
  <c r="K6" i="20" s="1"/>
  <c r="E7" i="20"/>
  <c r="G7" i="20" s="1"/>
  <c r="I7" i="20" s="1"/>
  <c r="K7" i="20" s="1"/>
  <c r="E8" i="20"/>
  <c r="G8" i="20"/>
  <c r="I8" i="20" s="1"/>
  <c r="K8" i="20" s="1"/>
  <c r="E9" i="20"/>
  <c r="G9" i="20"/>
  <c r="I9" i="20" s="1"/>
  <c r="K9" i="20" s="1"/>
  <c r="E10" i="20"/>
  <c r="G10" i="20"/>
  <c r="I10" i="20" s="1"/>
  <c r="K10" i="20" s="1"/>
  <c r="E11" i="20"/>
  <c r="G11" i="20" s="1"/>
  <c r="I11" i="20" s="1"/>
  <c r="K11" i="20" s="1"/>
  <c r="E12" i="20"/>
  <c r="G12" i="20" s="1"/>
  <c r="I12" i="20" s="1"/>
  <c r="K12" i="20" s="1"/>
  <c r="E13" i="20"/>
  <c r="G13" i="20" s="1"/>
  <c r="I13" i="20" s="1"/>
  <c r="K13" i="20" s="1"/>
  <c r="E14" i="20"/>
  <c r="G14" i="20"/>
  <c r="I14" i="20"/>
  <c r="K14" i="20" s="1"/>
  <c r="E4" i="20"/>
  <c r="G4" i="20" s="1"/>
  <c r="I4" i="20" s="1"/>
  <c r="K4" i="20" s="1"/>
  <c r="D5" i="20"/>
  <c r="F5" i="20"/>
  <c r="H5" i="20" s="1"/>
  <c r="J5" i="20" s="1"/>
  <c r="D6" i="20"/>
  <c r="F6" i="20"/>
  <c r="H6" i="20" s="1"/>
  <c r="J6" i="20" s="1"/>
  <c r="D7" i="20"/>
  <c r="F7" i="20"/>
  <c r="H7" i="20" s="1"/>
  <c r="J7" i="20" s="1"/>
  <c r="D8" i="20"/>
  <c r="F8" i="20" s="1"/>
  <c r="H8" i="20" s="1"/>
  <c r="J8" i="20" s="1"/>
  <c r="D9" i="20"/>
  <c r="F9" i="20" s="1"/>
  <c r="H9" i="20" s="1"/>
  <c r="J9" i="20" s="1"/>
  <c r="D10" i="20"/>
  <c r="F10" i="20" s="1"/>
  <c r="H10" i="20" s="1"/>
  <c r="J10" i="20" s="1"/>
  <c r="D13" i="20"/>
  <c r="F13" i="20"/>
  <c r="H13" i="20"/>
  <c r="J13" i="20" s="1"/>
  <c r="D14" i="20"/>
  <c r="F14" i="20" s="1"/>
  <c r="H14" i="20" s="1"/>
  <c r="J14" i="20" s="1"/>
  <c r="D15" i="20"/>
  <c r="F15" i="20"/>
  <c r="H15" i="20" s="1"/>
  <c r="J15" i="20" s="1"/>
  <c r="D16" i="20"/>
  <c r="F16" i="20"/>
  <c r="H16" i="20" s="1"/>
  <c r="J16" i="20" s="1"/>
  <c r="D17" i="20"/>
  <c r="F17" i="20"/>
  <c r="H17" i="20" s="1"/>
  <c r="J17" i="20" s="1"/>
  <c r="D18" i="20"/>
  <c r="F18" i="20" s="1"/>
  <c r="H18" i="20" s="1"/>
  <c r="J18" i="20" s="1"/>
  <c r="D19" i="20"/>
  <c r="F19" i="20" s="1"/>
  <c r="H19" i="20" s="1"/>
  <c r="J19" i="20" s="1"/>
  <c r="D20" i="20"/>
  <c r="F20" i="20" s="1"/>
  <c r="H20" i="20" s="1"/>
  <c r="J20" i="20" s="1"/>
  <c r="D21" i="20"/>
  <c r="F21" i="20"/>
  <c r="H21" i="20"/>
  <c r="J21" i="20" s="1"/>
  <c r="D22" i="20"/>
  <c r="F22" i="20"/>
  <c r="H22" i="20"/>
  <c r="J22" i="20" s="1"/>
  <c r="D23" i="20"/>
  <c r="F23" i="20"/>
  <c r="H23" i="20" s="1"/>
  <c r="J23" i="20" s="1"/>
  <c r="D24" i="20"/>
  <c r="F24" i="20"/>
  <c r="H24" i="20" s="1"/>
  <c r="J24" i="20" s="1"/>
  <c r="D25" i="20"/>
  <c r="F25" i="20"/>
  <c r="H25" i="20" s="1"/>
  <c r="J25" i="20" s="1"/>
  <c r="D26" i="20"/>
  <c r="F26" i="20" s="1"/>
  <c r="H26" i="20"/>
  <c r="J26" i="20" s="1"/>
  <c r="D27" i="20"/>
  <c r="F27" i="20" s="1"/>
  <c r="H27" i="20" s="1"/>
  <c r="J27" i="20" s="1"/>
  <c r="D28" i="20"/>
  <c r="F28" i="20" s="1"/>
  <c r="H28" i="20"/>
  <c r="J28" i="20" s="1"/>
  <c r="D29" i="20"/>
  <c r="F29" i="20"/>
  <c r="H29" i="20" s="1"/>
  <c r="J29" i="20" s="1"/>
  <c r="D31" i="20"/>
  <c r="F31" i="20"/>
  <c r="H31" i="20" s="1"/>
  <c r="J31" i="20" s="1"/>
  <c r="D32" i="20"/>
  <c r="F32" i="20" s="1"/>
  <c r="H32" i="20" s="1"/>
  <c r="J32" i="20" s="1"/>
  <c r="D33" i="20"/>
  <c r="F33" i="20"/>
  <c r="H33" i="20"/>
  <c r="J33" i="20" s="1"/>
  <c r="D34" i="20"/>
  <c r="F34" i="20"/>
  <c r="H34" i="20"/>
  <c r="J34" i="20" s="1"/>
  <c r="D35" i="20"/>
  <c r="F35" i="20"/>
  <c r="H35" i="20" s="1"/>
  <c r="J35" i="20" s="1"/>
  <c r="D36" i="20"/>
  <c r="F36" i="20"/>
  <c r="H36" i="20" s="1"/>
  <c r="J36" i="20" s="1"/>
  <c r="D37" i="20"/>
  <c r="F37" i="20"/>
  <c r="H37" i="20" s="1"/>
  <c r="J37" i="20" s="1"/>
  <c r="D38" i="20"/>
  <c r="F38" i="20" s="1"/>
  <c r="H38" i="20"/>
  <c r="J38" i="20" s="1"/>
  <c r="D39" i="20"/>
  <c r="F39" i="20" s="1"/>
  <c r="H39" i="20" s="1"/>
  <c r="J39" i="20" s="1"/>
  <c r="D40" i="20"/>
  <c r="F40" i="20" s="1"/>
  <c r="H40" i="20"/>
  <c r="J40" i="20" s="1"/>
  <c r="D41" i="20"/>
  <c r="F41" i="20"/>
  <c r="H41" i="20" s="1"/>
  <c r="J41" i="20" s="1"/>
  <c r="D42" i="20"/>
  <c r="F42" i="20"/>
  <c r="H42" i="20"/>
  <c r="J42" i="20" s="1"/>
  <c r="D43" i="20"/>
  <c r="F43" i="20"/>
  <c r="H43" i="20" s="1"/>
  <c r="J43" i="20" s="1"/>
  <c r="D44" i="20"/>
  <c r="F44" i="20"/>
  <c r="H44" i="20" s="1"/>
  <c r="J44" i="20" s="1"/>
  <c r="D45" i="20"/>
  <c r="F45" i="20"/>
  <c r="H45" i="20" s="1"/>
  <c r="J45" i="20" s="1"/>
  <c r="D47" i="20"/>
  <c r="F47" i="20" s="1"/>
  <c r="H47" i="20"/>
  <c r="J47" i="20" s="1"/>
  <c r="D48" i="20"/>
  <c r="F48" i="20" s="1"/>
  <c r="H48" i="20" s="1"/>
  <c r="J48" i="20" s="1"/>
  <c r="D49" i="20"/>
  <c r="F49" i="20" s="1"/>
  <c r="H49" i="20"/>
  <c r="J49" i="20" s="1"/>
  <c r="D50" i="20"/>
  <c r="F50" i="20"/>
  <c r="H50" i="20" s="1"/>
  <c r="J50" i="20" s="1"/>
  <c r="D51" i="20"/>
  <c r="F51" i="20"/>
  <c r="H51" i="20"/>
  <c r="J51" i="20" s="1"/>
  <c r="D52" i="20"/>
  <c r="F52" i="20"/>
  <c r="H52" i="20" s="1"/>
  <c r="J52" i="20" s="1"/>
  <c r="D53" i="20"/>
  <c r="F53" i="20" s="1"/>
  <c r="H53" i="20" s="1"/>
  <c r="J53" i="20" s="1"/>
  <c r="D54" i="20"/>
  <c r="F54" i="20"/>
  <c r="H54" i="20" s="1"/>
  <c r="J54" i="20" s="1"/>
  <c r="D56" i="20"/>
  <c r="F56" i="20" s="1"/>
  <c r="H56" i="20" s="1"/>
  <c r="J56" i="20" s="1"/>
  <c r="D57" i="20"/>
  <c r="F57" i="20" s="1"/>
  <c r="H57" i="20" s="1"/>
  <c r="J57" i="20" s="1"/>
  <c r="D58" i="20"/>
  <c r="F58" i="20" s="1"/>
  <c r="H58" i="20"/>
  <c r="J58" i="20" s="1"/>
  <c r="D59" i="20"/>
  <c r="F59" i="20"/>
  <c r="H59" i="20"/>
  <c r="J59" i="20" s="1"/>
  <c r="D60" i="20"/>
  <c r="F60" i="20"/>
  <c r="H60" i="20"/>
  <c r="J60" i="20" s="1"/>
  <c r="D61" i="20"/>
  <c r="F61" i="20"/>
  <c r="H61" i="20" s="1"/>
  <c r="J61" i="20" s="1"/>
  <c r="D62" i="20"/>
  <c r="F62" i="20" s="1"/>
  <c r="H62" i="20" s="1"/>
  <c r="J62" i="20" s="1"/>
  <c r="D63" i="20"/>
  <c r="F63" i="20"/>
  <c r="H63" i="20" s="1"/>
  <c r="J63" i="20" s="1"/>
  <c r="D64" i="20"/>
  <c r="F64" i="20" s="1"/>
  <c r="H64" i="20"/>
  <c r="J64" i="20" s="1"/>
  <c r="D4" i="20"/>
  <c r="F4" i="20" s="1"/>
  <c r="H4" i="20" s="1"/>
  <c r="J4" i="20" s="1"/>
  <c r="C4" i="3"/>
  <c r="D4" i="3" s="1"/>
  <c r="E4" i="3" s="1"/>
  <c r="F4" i="3" s="1"/>
  <c r="C5" i="3"/>
  <c r="D5" i="3"/>
  <c r="E5" i="3"/>
  <c r="F5" i="3" s="1"/>
  <c r="C6" i="3"/>
  <c r="D6" i="3"/>
  <c r="E6" i="3"/>
  <c r="F6" i="3" s="1"/>
  <c r="C7" i="3"/>
  <c r="D7" i="3"/>
  <c r="E7" i="3" s="1"/>
  <c r="F7" i="3" s="1"/>
  <c r="C8" i="3"/>
  <c r="D8" i="3"/>
  <c r="E8" i="3" s="1"/>
  <c r="F8" i="3" s="1"/>
  <c r="C9" i="3"/>
  <c r="D9" i="3"/>
  <c r="E9" i="3" s="1"/>
  <c r="F9" i="3" s="1"/>
  <c r="C10" i="3"/>
  <c r="D10" i="3" s="1"/>
  <c r="E10" i="3"/>
  <c r="F10" i="3" s="1"/>
  <c r="C12" i="3"/>
  <c r="D12" i="3" s="1"/>
  <c r="E12" i="3" s="1"/>
  <c r="F12" i="3" s="1"/>
  <c r="C13" i="3"/>
  <c r="D13" i="3" s="1"/>
  <c r="E13" i="3" s="1"/>
  <c r="F13" i="3" s="1"/>
  <c r="C14" i="3"/>
  <c r="D14" i="3"/>
  <c r="E14" i="3" s="1"/>
  <c r="F14" i="3" s="1"/>
  <c r="C15" i="3"/>
  <c r="D15" i="3"/>
  <c r="E15" i="3"/>
  <c r="F15" i="3" s="1"/>
  <c r="C16" i="3"/>
  <c r="D16" i="3"/>
  <c r="E16" i="3" s="1"/>
  <c r="F16" i="3" s="1"/>
  <c r="C17" i="3"/>
  <c r="D17" i="3"/>
  <c r="E17" i="3" s="1"/>
  <c r="F17" i="3" s="1"/>
  <c r="C18" i="3"/>
  <c r="D18" i="3"/>
  <c r="E18" i="3" s="1"/>
  <c r="F18" i="3" s="1"/>
  <c r="C19" i="3"/>
  <c r="D19" i="3" s="1"/>
  <c r="E19" i="3"/>
  <c r="F19" i="3" s="1"/>
  <c r="C3" i="3"/>
  <c r="D3" i="3" s="1"/>
  <c r="E3" i="3" s="1"/>
  <c r="F3" i="3" s="1"/>
  <c r="C3" i="18"/>
  <c r="D3" i="18" s="1"/>
  <c r="E3" i="18"/>
  <c r="F3" i="18" s="1"/>
  <c r="C4" i="18"/>
  <c r="D4" i="18"/>
  <c r="E4" i="18"/>
  <c r="F4" i="18" s="1"/>
  <c r="C5" i="18"/>
  <c r="D5" i="18"/>
  <c r="E5" i="18"/>
  <c r="F5" i="18" s="1"/>
  <c r="C6" i="18"/>
  <c r="D6" i="18"/>
  <c r="E6" i="18" s="1"/>
  <c r="F6" i="18" s="1"/>
  <c r="C7" i="18"/>
  <c r="D7" i="18" s="1"/>
  <c r="E7" i="18" s="1"/>
  <c r="F7" i="18" s="1"/>
  <c r="C8" i="18"/>
  <c r="D8" i="18"/>
  <c r="E8" i="18" s="1"/>
  <c r="F8" i="18" s="1"/>
  <c r="C9" i="18"/>
  <c r="D9" i="18" s="1"/>
  <c r="E9" i="18" s="1"/>
  <c r="F9" i="18" s="1"/>
  <c r="C10" i="18"/>
  <c r="D10" i="18" s="1"/>
  <c r="E10" i="18" s="1"/>
  <c r="F10" i="18" s="1"/>
  <c r="C11" i="18"/>
  <c r="D11" i="18" s="1"/>
  <c r="E11" i="18"/>
  <c r="F11" i="18" s="1"/>
  <c r="C12" i="18"/>
  <c r="D12" i="18"/>
  <c r="E12" i="18"/>
  <c r="F12" i="18" s="1"/>
  <c r="C13" i="18"/>
  <c r="D13" i="18"/>
  <c r="E13" i="18"/>
  <c r="F13" i="18" s="1"/>
  <c r="C14" i="18"/>
  <c r="D14" i="18"/>
  <c r="E14" i="18" s="1"/>
  <c r="F14" i="18" s="1"/>
  <c r="C15" i="18"/>
  <c r="D15" i="18"/>
  <c r="E15" i="18" s="1"/>
  <c r="F15" i="18" s="1"/>
  <c r="C16" i="18"/>
  <c r="D16" i="18"/>
  <c r="E16" i="18" s="1"/>
  <c r="F16" i="18" s="1"/>
  <c r="C17" i="18"/>
  <c r="D17" i="18" s="1"/>
  <c r="E17" i="18" s="1"/>
  <c r="F17" i="18" s="1"/>
  <c r="C18" i="18"/>
  <c r="D18" i="18" s="1"/>
  <c r="E18" i="18" s="1"/>
  <c r="F18" i="18" s="1"/>
  <c r="C19" i="18"/>
  <c r="D19" i="18" s="1"/>
  <c r="E19" i="18"/>
  <c r="F19" i="18" s="1"/>
  <c r="C20" i="18"/>
  <c r="D20" i="18"/>
  <c r="E20" i="18" s="1"/>
  <c r="F20" i="18" s="1"/>
  <c r="C21" i="18"/>
  <c r="D21" i="18" s="1"/>
  <c r="E21" i="18"/>
  <c r="F21" i="18" s="1"/>
  <c r="C22" i="18"/>
  <c r="D22" i="18" s="1"/>
  <c r="E22" i="18" s="1"/>
  <c r="F22" i="18" s="1"/>
  <c r="C23" i="18"/>
  <c r="D23" i="18"/>
  <c r="E23" i="18" s="1"/>
  <c r="F23" i="18" s="1"/>
  <c r="C2" i="18"/>
  <c r="D2" i="18"/>
  <c r="E2" i="18"/>
  <c r="F2" i="18" s="1"/>
  <c r="E3" i="9"/>
  <c r="G3" i="9"/>
  <c r="I3" i="9"/>
  <c r="K3" i="9" s="1"/>
  <c r="E4" i="9"/>
  <c r="G4" i="9" s="1"/>
  <c r="I4" i="9" s="1"/>
  <c r="K4" i="9" s="1"/>
  <c r="E5" i="9"/>
  <c r="G5" i="9"/>
  <c r="I5" i="9" s="1"/>
  <c r="K5" i="9" s="1"/>
  <c r="E6" i="9"/>
  <c r="G6" i="9"/>
  <c r="I6" i="9"/>
  <c r="K6" i="9" s="1"/>
  <c r="E7" i="9"/>
  <c r="G7" i="9" s="1"/>
  <c r="I7" i="9" s="1"/>
  <c r="K7" i="9" s="1"/>
  <c r="E8" i="9"/>
  <c r="G8" i="9" s="1"/>
  <c r="I8" i="9" s="1"/>
  <c r="K8" i="9" s="1"/>
  <c r="E9" i="9"/>
  <c r="G9" i="9"/>
  <c r="I9" i="9" s="1"/>
  <c r="K9" i="9" s="1"/>
  <c r="E10" i="9"/>
  <c r="G10" i="9"/>
  <c r="I10" i="9"/>
  <c r="K10" i="9" s="1"/>
  <c r="E11" i="9"/>
  <c r="G11" i="9"/>
  <c r="I11" i="9"/>
  <c r="K11" i="9" s="1"/>
  <c r="E12" i="9"/>
  <c r="G12" i="9" s="1"/>
  <c r="I12" i="9" s="1"/>
  <c r="K12" i="9" s="1"/>
  <c r="E13" i="9"/>
  <c r="G13" i="9"/>
  <c r="I13" i="9" s="1"/>
  <c r="K13" i="9" s="1"/>
  <c r="E14" i="9"/>
  <c r="G14" i="9"/>
  <c r="I14" i="9"/>
  <c r="K14" i="9" s="1"/>
  <c r="E15" i="9"/>
  <c r="G15" i="9" s="1"/>
  <c r="I15" i="9" s="1"/>
  <c r="K15" i="9" s="1"/>
  <c r="E16" i="9"/>
  <c r="G16" i="9" s="1"/>
  <c r="I16" i="9" s="1"/>
  <c r="K16" i="9" s="1"/>
  <c r="E17" i="9"/>
  <c r="G17" i="9"/>
  <c r="I17" i="9" s="1"/>
  <c r="K17" i="9" s="1"/>
  <c r="E18" i="9"/>
  <c r="G18" i="9"/>
  <c r="I18" i="9"/>
  <c r="K18" i="9" s="1"/>
  <c r="E19" i="9"/>
  <c r="G19" i="9"/>
  <c r="I19" i="9"/>
  <c r="K19" i="9" s="1"/>
  <c r="E20" i="9"/>
  <c r="G20" i="9" s="1"/>
  <c r="I20" i="9" s="1"/>
  <c r="K20" i="9" s="1"/>
  <c r="E21" i="9"/>
  <c r="G21" i="9"/>
  <c r="I21" i="9" s="1"/>
  <c r="K21" i="9" s="1"/>
  <c r="E22" i="9"/>
  <c r="G22" i="9"/>
  <c r="I22" i="9"/>
  <c r="K22" i="9" s="1"/>
  <c r="E2" i="9"/>
  <c r="G2" i="9" s="1"/>
  <c r="I2" i="9" s="1"/>
  <c r="K2" i="9" s="1"/>
  <c r="D3" i="9"/>
  <c r="F3" i="9" s="1"/>
  <c r="H3" i="9" s="1"/>
  <c r="J3" i="9" s="1"/>
  <c r="D4" i="9"/>
  <c r="F4" i="9"/>
  <c r="H4" i="9" s="1"/>
  <c r="J4" i="9" s="1"/>
  <c r="D5" i="9"/>
  <c r="F5" i="9"/>
  <c r="H5" i="9"/>
  <c r="J5" i="9" s="1"/>
  <c r="D6" i="9"/>
  <c r="F6" i="9"/>
  <c r="H6" i="9"/>
  <c r="J6" i="9" s="1"/>
  <c r="D7" i="9"/>
  <c r="F7" i="9" s="1"/>
  <c r="H7" i="9" s="1"/>
  <c r="J7" i="9" s="1"/>
  <c r="D8" i="9"/>
  <c r="F8" i="9"/>
  <c r="H8" i="9" s="1"/>
  <c r="J8" i="9" s="1"/>
  <c r="D9" i="9"/>
  <c r="F9" i="9"/>
  <c r="H9" i="9"/>
  <c r="J9" i="9" s="1"/>
  <c r="D10" i="9"/>
  <c r="F10" i="9" s="1"/>
  <c r="H10" i="9" s="1"/>
  <c r="J10" i="9" s="1"/>
  <c r="D11" i="9"/>
  <c r="F11" i="9" s="1"/>
  <c r="H11" i="9" s="1"/>
  <c r="J11" i="9" s="1"/>
  <c r="D12" i="9"/>
  <c r="F12" i="9"/>
  <c r="H12" i="9" s="1"/>
  <c r="J12" i="9" s="1"/>
  <c r="D13" i="9"/>
  <c r="F13" i="9"/>
  <c r="H13" i="9"/>
  <c r="J13" i="9" s="1"/>
  <c r="D14" i="9"/>
  <c r="F14" i="9"/>
  <c r="H14" i="9"/>
  <c r="J14" i="9" s="1"/>
  <c r="D15" i="9"/>
  <c r="F15" i="9" s="1"/>
  <c r="H15" i="9" s="1"/>
  <c r="J15" i="9" s="1"/>
  <c r="D16" i="9"/>
  <c r="F16" i="9"/>
  <c r="H16" i="9" s="1"/>
  <c r="J16" i="9" s="1"/>
  <c r="D17" i="9"/>
  <c r="F17" i="9"/>
  <c r="H17" i="9"/>
  <c r="J17" i="9" s="1"/>
  <c r="D18" i="9"/>
  <c r="F18" i="9" s="1"/>
  <c r="H18" i="9" s="1"/>
  <c r="J18" i="9" s="1"/>
  <c r="D19" i="9"/>
  <c r="F19" i="9" s="1"/>
  <c r="H19" i="9" s="1"/>
  <c r="J19" i="9" s="1"/>
  <c r="D20" i="9"/>
  <c r="F20" i="9"/>
  <c r="H20" i="9" s="1"/>
  <c r="J20" i="9" s="1"/>
  <c r="D2" i="9"/>
  <c r="F2" i="9"/>
  <c r="H2" i="9"/>
  <c r="J2" i="9" s="1"/>
  <c r="F38" i="16"/>
  <c r="H38" i="16"/>
  <c r="J38" i="16"/>
  <c r="L38" i="16" s="1"/>
  <c r="F39" i="16"/>
  <c r="H39" i="16" s="1"/>
  <c r="J39" i="16" s="1"/>
  <c r="L39" i="16" s="1"/>
  <c r="F40" i="16"/>
  <c r="H40" i="16"/>
  <c r="J40" i="16" s="1"/>
  <c r="L40" i="16" s="1"/>
  <c r="F41" i="16"/>
  <c r="H41" i="16"/>
  <c r="J41" i="16"/>
  <c r="L41" i="16" s="1"/>
  <c r="F42" i="16"/>
  <c r="H42" i="16" s="1"/>
  <c r="J42" i="16" s="1"/>
  <c r="L42" i="16" s="1"/>
  <c r="F43" i="16"/>
  <c r="H43" i="16" s="1"/>
  <c r="J43" i="16" s="1"/>
  <c r="L43" i="16" s="1"/>
  <c r="F44" i="16"/>
  <c r="H44" i="16"/>
  <c r="J44" i="16" s="1"/>
  <c r="L44" i="16" s="1"/>
  <c r="F45" i="16"/>
  <c r="H45" i="16"/>
  <c r="J45" i="16"/>
  <c r="L45" i="16" s="1"/>
  <c r="F46" i="16"/>
  <c r="H46" i="16"/>
  <c r="J46" i="16"/>
  <c r="L46" i="16" s="1"/>
  <c r="F47" i="16"/>
  <c r="H47" i="16" s="1"/>
  <c r="J47" i="16" s="1"/>
  <c r="L47" i="16" s="1"/>
  <c r="F37" i="16"/>
  <c r="H37" i="16"/>
  <c r="J37" i="16" s="1"/>
  <c r="L37" i="16" s="1"/>
  <c r="E22" i="16"/>
  <c r="G22" i="16"/>
  <c r="I22" i="16"/>
  <c r="K22" i="16" s="1"/>
  <c r="E23" i="16"/>
  <c r="G23" i="16" s="1"/>
  <c r="I23" i="16" s="1"/>
  <c r="K23" i="16" s="1"/>
  <c r="E24" i="16"/>
  <c r="G24" i="16" s="1"/>
  <c r="I24" i="16" s="1"/>
  <c r="K24" i="16" s="1"/>
  <c r="E25" i="16"/>
  <c r="G25" i="16"/>
  <c r="I25" i="16" s="1"/>
  <c r="K25" i="16" s="1"/>
  <c r="E26" i="16"/>
  <c r="G26" i="16"/>
  <c r="I26" i="16"/>
  <c r="K26" i="16" s="1"/>
  <c r="E27" i="16"/>
  <c r="G27" i="16"/>
  <c r="I27" i="16"/>
  <c r="K27" i="16" s="1"/>
  <c r="E28" i="16"/>
  <c r="G28" i="16" s="1"/>
  <c r="I28" i="16" s="1"/>
  <c r="K28" i="16" s="1"/>
  <c r="E29" i="16"/>
  <c r="G29" i="16"/>
  <c r="I29" i="16" s="1"/>
  <c r="K29" i="16" s="1"/>
  <c r="E30" i="16"/>
  <c r="G30" i="16"/>
  <c r="I30" i="16"/>
  <c r="K30" i="16" s="1"/>
  <c r="E31" i="16"/>
  <c r="G31" i="16" s="1"/>
  <c r="I31" i="16" s="1"/>
  <c r="K31" i="16" s="1"/>
  <c r="E32" i="16"/>
  <c r="G32" i="16" s="1"/>
  <c r="I32" i="16" s="1"/>
  <c r="K32" i="16" s="1"/>
  <c r="E37" i="16"/>
  <c r="G37" i="16"/>
  <c r="I37" i="16" s="1"/>
  <c r="K37" i="16" s="1"/>
  <c r="E38" i="16"/>
  <c r="G38" i="16"/>
  <c r="I38" i="16"/>
  <c r="K38" i="16" s="1"/>
  <c r="E39" i="16"/>
  <c r="G39" i="16"/>
  <c r="I39" i="16"/>
  <c r="K39" i="16" s="1"/>
  <c r="E40" i="16"/>
  <c r="G40" i="16" s="1"/>
  <c r="I40" i="16" s="1"/>
  <c r="K40" i="16" s="1"/>
  <c r="E41" i="16"/>
  <c r="G41" i="16"/>
  <c r="I41" i="16" s="1"/>
  <c r="K41" i="16" s="1"/>
  <c r="E42" i="16"/>
  <c r="G42" i="16"/>
  <c r="I42" i="16"/>
  <c r="K42" i="16" s="1"/>
  <c r="E43" i="16"/>
  <c r="G43" i="16" s="1"/>
  <c r="I43" i="16" s="1"/>
  <c r="K43" i="16" s="1"/>
  <c r="E44" i="16"/>
  <c r="G44" i="16" s="1"/>
  <c r="I44" i="16" s="1"/>
  <c r="K44" i="16" s="1"/>
  <c r="E45" i="16"/>
  <c r="G45" i="16"/>
  <c r="I45" i="16" s="1"/>
  <c r="K45" i="16" s="1"/>
  <c r="E51" i="16"/>
  <c r="G51" i="16"/>
  <c r="I51" i="16"/>
  <c r="K51" i="16" s="1"/>
  <c r="E52" i="16"/>
  <c r="G52" i="16"/>
  <c r="I52" i="16"/>
  <c r="K52" i="16" s="1"/>
  <c r="E53" i="16"/>
  <c r="G53" i="16" s="1"/>
  <c r="I53" i="16" s="1"/>
  <c r="K53" i="16" s="1"/>
  <c r="E54" i="16"/>
  <c r="G54" i="16"/>
  <c r="I54" i="16" s="1"/>
  <c r="K54" i="16" s="1"/>
  <c r="E55" i="16"/>
  <c r="G55" i="16"/>
  <c r="I55" i="16"/>
  <c r="K55" i="16" s="1"/>
  <c r="E56" i="16"/>
  <c r="G56" i="16" s="1"/>
  <c r="I56" i="16" s="1"/>
  <c r="K56" i="16" s="1"/>
  <c r="E57" i="16"/>
  <c r="G57" i="16" s="1"/>
  <c r="I57" i="16" s="1"/>
  <c r="K57" i="16" s="1"/>
  <c r="E58" i="16"/>
  <c r="G58" i="16"/>
  <c r="I58" i="16" s="1"/>
  <c r="K58" i="16" s="1"/>
  <c r="E59" i="16"/>
  <c r="G59" i="16"/>
  <c r="I59" i="16"/>
  <c r="K59" i="16" s="1"/>
  <c r="E60" i="16"/>
  <c r="G60" i="16" s="1"/>
  <c r="I60" i="16" s="1"/>
  <c r="K60" i="16" s="1"/>
  <c r="E61" i="16"/>
  <c r="G61" i="16" s="1"/>
  <c r="I61" i="16" s="1"/>
  <c r="K61" i="16" s="1"/>
  <c r="E62" i="16"/>
  <c r="G62" i="16"/>
  <c r="I62" i="16" s="1"/>
  <c r="K62" i="16" s="1"/>
  <c r="E71" i="16"/>
  <c r="G71" i="16"/>
  <c r="I71" i="16"/>
  <c r="K71" i="16" s="1"/>
  <c r="E72" i="16"/>
  <c r="G72" i="16" s="1"/>
  <c r="I72" i="16" s="1"/>
  <c r="K72" i="16" s="1"/>
  <c r="E73" i="16"/>
  <c r="G73" i="16" s="1"/>
  <c r="I73" i="16" s="1"/>
  <c r="K73" i="16" s="1"/>
  <c r="E74" i="16"/>
  <c r="G74" i="16"/>
  <c r="I74" i="16" s="1"/>
  <c r="K74" i="16" s="1"/>
  <c r="E75" i="16"/>
  <c r="G75" i="16"/>
  <c r="I75" i="16"/>
  <c r="K75" i="16" s="1"/>
  <c r="E76" i="16"/>
  <c r="G76" i="16" s="1"/>
  <c r="I76" i="16" s="1"/>
  <c r="K76" i="16" s="1"/>
  <c r="E77" i="16"/>
  <c r="G77" i="16" s="1"/>
  <c r="I77" i="16" s="1"/>
  <c r="K77" i="16" s="1"/>
  <c r="E78" i="16"/>
  <c r="G78" i="16"/>
  <c r="I78" i="16" s="1"/>
  <c r="K78" i="16" s="1"/>
  <c r="E79" i="16"/>
  <c r="G79" i="16"/>
  <c r="I79" i="16"/>
  <c r="K79" i="16" s="1"/>
  <c r="E80" i="16"/>
  <c r="G80" i="16" s="1"/>
  <c r="I80" i="16" s="1"/>
  <c r="K80" i="16" s="1"/>
  <c r="E81" i="16"/>
  <c r="G81" i="16" s="1"/>
  <c r="I81" i="16" s="1"/>
  <c r="K81" i="16" s="1"/>
  <c r="E82" i="16"/>
  <c r="G82" i="16"/>
  <c r="I82" i="16" s="1"/>
  <c r="E21" i="16"/>
  <c r="G21" i="16"/>
  <c r="I21" i="16"/>
  <c r="K21" i="16" s="1"/>
  <c r="F6" i="16"/>
  <c r="H6" i="16" s="1"/>
  <c r="J6" i="16" s="1"/>
  <c r="L6" i="16" s="1"/>
  <c r="F7" i="16"/>
  <c r="H7" i="16" s="1"/>
  <c r="J7" i="16" s="1"/>
  <c r="L7" i="16" s="1"/>
  <c r="F8" i="16"/>
  <c r="H8" i="16"/>
  <c r="J8" i="16" s="1"/>
  <c r="L8" i="16" s="1"/>
  <c r="F9" i="16"/>
  <c r="H9" i="16"/>
  <c r="J9" i="16"/>
  <c r="L9" i="16" s="1"/>
  <c r="F10" i="16"/>
  <c r="H10" i="16" s="1"/>
  <c r="J10" i="16" s="1"/>
  <c r="L10" i="16" s="1"/>
  <c r="F11" i="16"/>
  <c r="H11" i="16" s="1"/>
  <c r="J11" i="16" s="1"/>
  <c r="L11" i="16" s="1"/>
  <c r="F12" i="16"/>
  <c r="H12" i="16"/>
  <c r="J12" i="16" s="1"/>
  <c r="L12" i="16" s="1"/>
  <c r="F13" i="16"/>
  <c r="H13" i="16"/>
  <c r="J13" i="16"/>
  <c r="L13" i="16" s="1"/>
  <c r="F14" i="16"/>
  <c r="H14" i="16" s="1"/>
  <c r="J14" i="16" s="1"/>
  <c r="L14" i="16" s="1"/>
  <c r="F15" i="16"/>
  <c r="H15" i="16" s="1"/>
  <c r="J15" i="16" s="1"/>
  <c r="L15" i="16" s="1"/>
  <c r="F5" i="16"/>
  <c r="H5" i="16"/>
  <c r="J5" i="16" s="1"/>
  <c r="L5" i="16" s="1"/>
  <c r="E6" i="16"/>
  <c r="G6" i="16"/>
  <c r="I6" i="16"/>
  <c r="K6" i="16" s="1"/>
  <c r="E7" i="16"/>
  <c r="G7" i="16" s="1"/>
  <c r="I7" i="16" s="1"/>
  <c r="K7" i="16" s="1"/>
  <c r="E8" i="16"/>
  <c r="G8" i="16" s="1"/>
  <c r="I8" i="16" s="1"/>
  <c r="K8" i="16" s="1"/>
  <c r="E9" i="16"/>
  <c r="G9" i="16"/>
  <c r="I9" i="16" s="1"/>
  <c r="K9" i="16" s="1"/>
  <c r="E10" i="16"/>
  <c r="G10" i="16"/>
  <c r="I10" i="16"/>
  <c r="K10" i="16" s="1"/>
  <c r="E11" i="16"/>
  <c r="G11" i="16"/>
  <c r="I11" i="16"/>
  <c r="K11" i="16" s="1"/>
  <c r="E12" i="16"/>
  <c r="G12" i="16" s="1"/>
  <c r="I12" i="16" s="1"/>
  <c r="K12" i="16" s="1"/>
  <c r="E13" i="16"/>
  <c r="G13" i="16"/>
  <c r="I13" i="16" s="1"/>
  <c r="K13" i="16" s="1"/>
  <c r="E5" i="16"/>
  <c r="G5" i="16"/>
  <c r="I5" i="16"/>
  <c r="K5" i="16" s="1"/>
  <c r="C3" i="7"/>
  <c r="D3" i="7" s="1"/>
  <c r="E3" i="7" s="1"/>
  <c r="F3" i="7" s="1"/>
  <c r="C4" i="7"/>
  <c r="D4" i="7" s="1"/>
  <c r="E4" i="7" s="1"/>
  <c r="F4" i="7" s="1"/>
  <c r="C5" i="7"/>
  <c r="D5" i="7"/>
  <c r="E5" i="7" s="1"/>
  <c r="F5" i="7" s="1"/>
  <c r="C6" i="7"/>
  <c r="D6" i="7"/>
  <c r="E6" i="7"/>
  <c r="F6" i="7" s="1"/>
  <c r="C7" i="7"/>
  <c r="D7" i="7" s="1"/>
  <c r="E7" i="7" s="1"/>
  <c r="F7" i="7" s="1"/>
  <c r="C8" i="7"/>
  <c r="D8" i="7" s="1"/>
  <c r="E8" i="7" s="1"/>
  <c r="F8" i="7" s="1"/>
  <c r="C10" i="7"/>
  <c r="D10" i="7"/>
  <c r="E10" i="7" s="1"/>
  <c r="F10" i="7" s="1"/>
  <c r="C11" i="7"/>
  <c r="D11" i="7"/>
  <c r="E11" i="7"/>
  <c r="F11" i="7" s="1"/>
  <c r="C12" i="7"/>
  <c r="D12" i="7" s="1"/>
  <c r="E12" i="7" s="1"/>
  <c r="F12" i="7" s="1"/>
  <c r="C13" i="7"/>
  <c r="D13" i="7" s="1"/>
  <c r="E13" i="7" s="1"/>
  <c r="F13" i="7" s="1"/>
  <c r="C14" i="7"/>
  <c r="D14" i="7"/>
  <c r="E14" i="7" s="1"/>
  <c r="F14" i="7" s="1"/>
  <c r="C15" i="7"/>
  <c r="D15" i="7"/>
  <c r="E15" i="7"/>
  <c r="F15" i="7" s="1"/>
  <c r="C16" i="7"/>
  <c r="D16" i="7" s="1"/>
  <c r="E16" i="7" s="1"/>
  <c r="F16" i="7" s="1"/>
  <c r="C17" i="7"/>
  <c r="D17" i="7" s="1"/>
  <c r="E17" i="7" s="1"/>
  <c r="F17" i="7" s="1"/>
  <c r="C2" i="7"/>
  <c r="D2" i="7"/>
  <c r="E2" i="7" s="1"/>
  <c r="F2" i="7" s="1"/>
  <c r="C3" i="10"/>
  <c r="D3" i="10"/>
  <c r="E3" i="10"/>
  <c r="F3" i="10" s="1"/>
  <c r="C4" i="10"/>
  <c r="D4" i="10" s="1"/>
  <c r="E4" i="10" s="1"/>
  <c r="F4" i="10" s="1"/>
  <c r="C5" i="10"/>
  <c r="D5" i="10" s="1"/>
  <c r="E5" i="10" s="1"/>
  <c r="F5" i="10" s="1"/>
  <c r="C6" i="10"/>
  <c r="D6" i="10"/>
  <c r="E6" i="10" s="1"/>
  <c r="F6" i="10" s="1"/>
  <c r="C7" i="10"/>
  <c r="D7" i="10"/>
  <c r="E7" i="10"/>
  <c r="F7" i="10" s="1"/>
  <c r="C8" i="10"/>
  <c r="D8" i="10"/>
  <c r="E8" i="10"/>
  <c r="F8" i="10" s="1"/>
  <c r="C9" i="10"/>
  <c r="D9" i="10" s="1"/>
  <c r="E9" i="10" s="1"/>
  <c r="F9" i="10" s="1"/>
  <c r="C10" i="10"/>
  <c r="D10" i="10"/>
  <c r="E10" i="10" s="1"/>
  <c r="F10" i="10" s="1"/>
  <c r="C11" i="10"/>
  <c r="D11" i="10"/>
  <c r="E11" i="10"/>
  <c r="F11" i="10" s="1"/>
  <c r="C12" i="10"/>
  <c r="D12" i="10" s="1"/>
  <c r="E12" i="10" s="1"/>
  <c r="F12" i="10" s="1"/>
  <c r="C13" i="10"/>
  <c r="D13" i="10" s="1"/>
  <c r="E13" i="10" s="1"/>
  <c r="F13" i="10" s="1"/>
  <c r="C2" i="10"/>
  <c r="D2" i="10"/>
  <c r="E2" i="10" s="1"/>
  <c r="F2" i="10" s="1"/>
  <c r="E39" i="2"/>
  <c r="G39" i="2"/>
  <c r="I39" i="2"/>
  <c r="K39" i="2" s="1"/>
  <c r="E40" i="2"/>
  <c r="G40" i="2"/>
  <c r="I40" i="2"/>
  <c r="K40" i="2" s="1"/>
  <c r="E41" i="2"/>
  <c r="G41" i="2"/>
  <c r="I41" i="2"/>
  <c r="K41" i="2" s="1"/>
  <c r="E42" i="2"/>
  <c r="G42" i="2"/>
  <c r="I42" i="2"/>
  <c r="K42" i="2" s="1"/>
  <c r="E43" i="2"/>
  <c r="G43" i="2"/>
  <c r="I43" i="2"/>
  <c r="K43" i="2" s="1"/>
  <c r="E44" i="2"/>
  <c r="G44" i="2"/>
  <c r="I44" i="2"/>
  <c r="K44" i="2" s="1"/>
  <c r="E45" i="2"/>
  <c r="G45" i="2"/>
  <c r="I45" i="2"/>
  <c r="K45" i="2" s="1"/>
  <c r="E46" i="2"/>
  <c r="G46" i="2"/>
  <c r="I46" i="2"/>
  <c r="K46" i="2" s="1"/>
  <c r="E47" i="2"/>
  <c r="G47" i="2"/>
  <c r="I47" i="2"/>
  <c r="K47" i="2" s="1"/>
  <c r="E48" i="2"/>
  <c r="G48" i="2"/>
  <c r="I48" i="2"/>
  <c r="K48" i="2" s="1"/>
  <c r="E49" i="2"/>
  <c r="G49" i="2"/>
  <c r="I49" i="2"/>
  <c r="K49" i="2" s="1"/>
  <c r="E50" i="2"/>
  <c r="G50" i="2"/>
  <c r="I50" i="2"/>
  <c r="K50" i="2" s="1"/>
  <c r="E51" i="2"/>
  <c r="G51" i="2"/>
  <c r="I51" i="2"/>
  <c r="K51" i="2" s="1"/>
  <c r="E52" i="2"/>
  <c r="G52" i="2"/>
  <c r="I52" i="2"/>
  <c r="K52" i="2" s="1"/>
  <c r="E53" i="2"/>
  <c r="G53" i="2"/>
  <c r="I53" i="2"/>
  <c r="K53" i="2" s="1"/>
  <c r="E54" i="2"/>
  <c r="G54" i="2"/>
  <c r="I54" i="2"/>
  <c r="K54" i="2" s="1"/>
  <c r="E38" i="2"/>
  <c r="G38" i="2"/>
  <c r="I38" i="2"/>
  <c r="K38" i="2" s="1"/>
  <c r="D4" i="2"/>
  <c r="F4" i="2"/>
  <c r="H4" i="2"/>
  <c r="J4" i="2" s="1"/>
  <c r="D5" i="2"/>
  <c r="F5" i="2"/>
  <c r="H5" i="2"/>
  <c r="J5" i="2" s="1"/>
  <c r="D6" i="2"/>
  <c r="F6" i="2"/>
  <c r="H6" i="2"/>
  <c r="J6" i="2" s="1"/>
  <c r="D7" i="2"/>
  <c r="F7" i="2"/>
  <c r="H7" i="2"/>
  <c r="J7" i="2" s="1"/>
  <c r="D8" i="2"/>
  <c r="F8" i="2"/>
  <c r="H8" i="2"/>
  <c r="J8" i="2" s="1"/>
  <c r="D9" i="2"/>
  <c r="F9" i="2"/>
  <c r="H9" i="2"/>
  <c r="J9" i="2" s="1"/>
  <c r="D10" i="2"/>
  <c r="F10" i="2"/>
  <c r="H10" i="2"/>
  <c r="J10" i="2" s="1"/>
  <c r="D11" i="2"/>
  <c r="F11" i="2"/>
  <c r="H11" i="2"/>
  <c r="J11" i="2" s="1"/>
  <c r="D12" i="2"/>
  <c r="F12" i="2"/>
  <c r="H12" i="2"/>
  <c r="J12" i="2" s="1"/>
  <c r="D13" i="2"/>
  <c r="F13" i="2"/>
  <c r="H13" i="2"/>
  <c r="J13" i="2" s="1"/>
  <c r="D14" i="2"/>
  <c r="F14" i="2"/>
  <c r="H14" i="2"/>
  <c r="J14" i="2" s="1"/>
  <c r="D15" i="2"/>
  <c r="F15" i="2"/>
  <c r="H15" i="2"/>
  <c r="J15" i="2" s="1"/>
  <c r="D16" i="2"/>
  <c r="F16" i="2"/>
  <c r="H16" i="2"/>
  <c r="J16" i="2" s="1"/>
  <c r="D17" i="2"/>
  <c r="F17" i="2"/>
  <c r="H17" i="2"/>
  <c r="J17" i="2" s="1"/>
  <c r="D18" i="2"/>
  <c r="F18" i="2"/>
  <c r="H18" i="2"/>
  <c r="J18" i="2" s="1"/>
  <c r="D19" i="2"/>
  <c r="F19" i="2"/>
  <c r="H19" i="2"/>
  <c r="J19" i="2" s="1"/>
  <c r="D20" i="2"/>
  <c r="F20" i="2"/>
  <c r="H20" i="2"/>
  <c r="J20" i="2" s="1"/>
  <c r="D21" i="2"/>
  <c r="F21" i="2"/>
  <c r="H21" i="2"/>
  <c r="J21" i="2" s="1"/>
  <c r="D22" i="2"/>
  <c r="F22" i="2"/>
  <c r="H22" i="2"/>
  <c r="J22" i="2" s="1"/>
  <c r="D23" i="2"/>
  <c r="F23" i="2"/>
  <c r="H23" i="2"/>
  <c r="J23" i="2" s="1"/>
  <c r="D24" i="2"/>
  <c r="F24" i="2"/>
  <c r="H24" i="2"/>
  <c r="J24" i="2" s="1"/>
  <c r="D25" i="2"/>
  <c r="F25" i="2"/>
  <c r="H25" i="2"/>
  <c r="J25" i="2" s="1"/>
  <c r="D26" i="2"/>
  <c r="F26" i="2"/>
  <c r="H26" i="2"/>
  <c r="J26" i="2" s="1"/>
  <c r="D27" i="2"/>
  <c r="F27" i="2"/>
  <c r="H27" i="2"/>
  <c r="J27" i="2" s="1"/>
  <c r="D28" i="2"/>
  <c r="F28" i="2"/>
  <c r="H28" i="2"/>
  <c r="J28" i="2" s="1"/>
  <c r="D29" i="2"/>
  <c r="F29" i="2"/>
  <c r="H29" i="2"/>
  <c r="J29" i="2" s="1"/>
  <c r="D30" i="2"/>
  <c r="F30" i="2"/>
  <c r="H30" i="2"/>
  <c r="J30" i="2" s="1"/>
  <c r="D31" i="2"/>
  <c r="F31" i="2"/>
  <c r="H31" i="2"/>
  <c r="J31" i="2" s="1"/>
  <c r="D32" i="2"/>
  <c r="F32" i="2"/>
  <c r="H32" i="2"/>
  <c r="J32" i="2" s="1"/>
  <c r="D33" i="2"/>
  <c r="F33" i="2"/>
  <c r="H33" i="2"/>
  <c r="J33" i="2" s="1"/>
  <c r="D34" i="2"/>
  <c r="F34" i="2"/>
  <c r="H34" i="2"/>
  <c r="J34" i="2" s="1"/>
  <c r="D35" i="2"/>
  <c r="F35" i="2"/>
  <c r="H35" i="2"/>
  <c r="J35" i="2" s="1"/>
  <c r="D36" i="2"/>
  <c r="F36" i="2"/>
  <c r="H36" i="2"/>
  <c r="J36" i="2" s="1"/>
  <c r="D37" i="2"/>
  <c r="F37" i="2"/>
  <c r="H37" i="2"/>
  <c r="J37" i="2" s="1"/>
  <c r="D38" i="2"/>
  <c r="F38" i="2"/>
  <c r="H38" i="2"/>
  <c r="J38" i="2" s="1"/>
  <c r="D39" i="2"/>
  <c r="F39" i="2"/>
  <c r="H39" i="2"/>
  <c r="J39" i="2" s="1"/>
  <c r="D40" i="2"/>
  <c r="F40" i="2"/>
  <c r="H40" i="2"/>
  <c r="J40" i="2" s="1"/>
  <c r="D41" i="2"/>
  <c r="F41" i="2"/>
  <c r="H41" i="2"/>
  <c r="J41" i="2" s="1"/>
  <c r="D42" i="2"/>
  <c r="F42" i="2"/>
  <c r="H42" i="2"/>
  <c r="J42" i="2" s="1"/>
  <c r="D43" i="2"/>
  <c r="F43" i="2"/>
  <c r="H43" i="2"/>
  <c r="J43" i="2" s="1"/>
  <c r="D44" i="2"/>
  <c r="F44" i="2"/>
  <c r="H44" i="2"/>
  <c r="J44" i="2" s="1"/>
  <c r="D45" i="2"/>
  <c r="F45" i="2"/>
  <c r="H45" i="2"/>
  <c r="J45" i="2" s="1"/>
  <c r="D46" i="2"/>
  <c r="F46" i="2"/>
  <c r="H46" i="2"/>
  <c r="J46" i="2" s="1"/>
  <c r="D47" i="2"/>
  <c r="F47" i="2"/>
  <c r="H47" i="2"/>
  <c r="J47" i="2" s="1"/>
  <c r="D48" i="2"/>
  <c r="F48" i="2"/>
  <c r="H48" i="2"/>
  <c r="J48" i="2" s="1"/>
  <c r="D49" i="2"/>
  <c r="F49" i="2"/>
  <c r="H49" i="2"/>
  <c r="J49" i="2" s="1"/>
  <c r="D50" i="2"/>
  <c r="F50" i="2"/>
  <c r="H50" i="2"/>
  <c r="J50" i="2" s="1"/>
  <c r="D51" i="2"/>
  <c r="F51" i="2"/>
  <c r="H51" i="2"/>
  <c r="J51" i="2" s="1"/>
  <c r="D54" i="2"/>
  <c r="F54" i="2"/>
  <c r="H54" i="2"/>
  <c r="J54" i="2" s="1"/>
  <c r="D3" i="2"/>
  <c r="F3" i="2"/>
  <c r="H3" i="2"/>
  <c r="J3" i="2" s="1"/>
  <c r="E2" i="14"/>
  <c r="G2" i="14"/>
  <c r="I2" i="14"/>
  <c r="K2" i="14" s="1"/>
  <c r="E3" i="14"/>
  <c r="G3" i="14"/>
  <c r="I3" i="14"/>
  <c r="K3" i="14" s="1"/>
  <c r="E4" i="14"/>
  <c r="G4" i="14" s="1"/>
  <c r="I4" i="14" s="1"/>
  <c r="K4" i="14" s="1"/>
  <c r="E5" i="14"/>
  <c r="G5" i="14"/>
  <c r="I5" i="14" s="1"/>
  <c r="K5" i="14" s="1"/>
  <c r="E6" i="14"/>
  <c r="G6" i="14"/>
  <c r="I6" i="14"/>
  <c r="K6" i="14" s="1"/>
  <c r="E7" i="14"/>
  <c r="G7" i="14"/>
  <c r="I7" i="14"/>
  <c r="K7" i="14" s="1"/>
  <c r="E9" i="14"/>
  <c r="G9" i="14" s="1"/>
  <c r="I9" i="14" s="1"/>
  <c r="K9" i="14" s="1"/>
  <c r="E10" i="14"/>
  <c r="G10" i="14"/>
  <c r="I10" i="14" s="1"/>
  <c r="K10" i="14" s="1"/>
  <c r="E11" i="14"/>
  <c r="G11" i="14"/>
  <c r="I11" i="14"/>
  <c r="K11" i="14" s="1"/>
  <c r="E12" i="14"/>
  <c r="G12" i="14"/>
  <c r="I12" i="14"/>
  <c r="K12" i="14" s="1"/>
  <c r="E13" i="14"/>
  <c r="G13" i="14" s="1"/>
  <c r="I13" i="14" s="1"/>
  <c r="K13" i="14" s="1"/>
  <c r="E14" i="14"/>
  <c r="G14" i="14"/>
  <c r="I14" i="14" s="1"/>
  <c r="K14" i="14" s="1"/>
  <c r="E15" i="14"/>
  <c r="G15" i="14"/>
  <c r="I15" i="14"/>
  <c r="K15" i="14" s="1"/>
  <c r="E16" i="14"/>
  <c r="G16" i="14"/>
  <c r="I16" i="14"/>
  <c r="K16" i="14" s="1"/>
  <c r="E17" i="14"/>
  <c r="G17" i="14" s="1"/>
  <c r="I17" i="14" s="1"/>
  <c r="K17" i="14" s="1"/>
  <c r="E18" i="14"/>
  <c r="G18" i="14"/>
  <c r="I18" i="14" s="1"/>
  <c r="K18" i="14" s="1"/>
  <c r="E19" i="14"/>
  <c r="G19" i="14"/>
  <c r="I19" i="14"/>
  <c r="K19" i="14" s="1"/>
  <c r="E20" i="14"/>
  <c r="G20" i="14"/>
  <c r="I20" i="14"/>
  <c r="K20" i="14" s="1"/>
  <c r="E21" i="14"/>
  <c r="G21" i="14" s="1"/>
  <c r="I21" i="14" s="1"/>
  <c r="K21" i="14" s="1"/>
  <c r="E22" i="14"/>
  <c r="G22" i="14"/>
  <c r="I22" i="14" s="1"/>
  <c r="K22" i="14" s="1"/>
  <c r="E23" i="14"/>
  <c r="G23" i="14"/>
  <c r="I23" i="14"/>
  <c r="K23" i="14" s="1"/>
  <c r="E24" i="14"/>
  <c r="G24" i="14"/>
  <c r="I24" i="14"/>
  <c r="K24" i="14" s="1"/>
  <c r="E25" i="14"/>
  <c r="G25" i="14" s="1"/>
  <c r="I25" i="14" s="1"/>
  <c r="K25" i="14" s="1"/>
  <c r="E26" i="14"/>
  <c r="G26" i="14"/>
  <c r="I26" i="14" s="1"/>
  <c r="K26" i="14" s="1"/>
  <c r="E27" i="14"/>
  <c r="G27" i="14"/>
  <c r="I27" i="14"/>
  <c r="K27" i="14" s="1"/>
  <c r="E28" i="14"/>
  <c r="G28" i="14"/>
  <c r="I28" i="14"/>
  <c r="K28" i="14" s="1"/>
  <c r="E29" i="14"/>
  <c r="G29" i="14" s="1"/>
  <c r="I29" i="14" s="1"/>
  <c r="K29" i="14" s="1"/>
  <c r="E30" i="14"/>
  <c r="G30" i="14"/>
  <c r="I30" i="14" s="1"/>
  <c r="K30" i="14" s="1"/>
  <c r="E32" i="14"/>
  <c r="G32" i="14"/>
  <c r="I32" i="14"/>
  <c r="K32" i="14" s="1"/>
  <c r="E33" i="14"/>
  <c r="G33" i="14"/>
  <c r="I33" i="14"/>
  <c r="K33" i="14" s="1"/>
  <c r="E34" i="14"/>
  <c r="G34" i="14" s="1"/>
  <c r="I34" i="14" s="1"/>
  <c r="K34" i="14" s="1"/>
  <c r="E35" i="14"/>
  <c r="G35" i="14"/>
  <c r="I35" i="14" s="1"/>
  <c r="K35" i="14" s="1"/>
  <c r="E36" i="14"/>
  <c r="G36" i="14"/>
  <c r="I36" i="14"/>
  <c r="K36" i="14" s="1"/>
  <c r="E37" i="14"/>
  <c r="G37" i="14"/>
  <c r="I37" i="14"/>
  <c r="K37" i="14" s="1"/>
  <c r="E38" i="14"/>
  <c r="G38" i="14" s="1"/>
  <c r="I38" i="14" s="1"/>
  <c r="K38" i="14" s="1"/>
  <c r="E39" i="14"/>
  <c r="G39" i="14"/>
  <c r="I39" i="14" s="1"/>
  <c r="K39" i="14" s="1"/>
  <c r="E40" i="14"/>
  <c r="G40" i="14"/>
  <c r="I40" i="14"/>
  <c r="K40" i="14" s="1"/>
  <c r="E41" i="14"/>
  <c r="G41" i="14" s="1"/>
  <c r="I41" i="14" s="1"/>
  <c r="K41" i="14" s="1"/>
  <c r="E42" i="14"/>
  <c r="G42" i="14" s="1"/>
  <c r="I42" i="14" s="1"/>
  <c r="K42" i="14" s="1"/>
  <c r="E43" i="14"/>
  <c r="G43" i="14"/>
  <c r="I43" i="14" s="1"/>
  <c r="K43" i="14" s="1"/>
  <c r="E44" i="14"/>
  <c r="G44" i="14"/>
  <c r="I44" i="14"/>
  <c r="K44" i="14" s="1"/>
  <c r="E45" i="14"/>
  <c r="G45" i="14"/>
  <c r="I45" i="14"/>
  <c r="K45" i="14" s="1"/>
  <c r="E46" i="14"/>
  <c r="G46" i="14" s="1"/>
  <c r="I46" i="14" s="1"/>
  <c r="K46" i="14" s="1"/>
  <c r="E47" i="14"/>
  <c r="G47" i="14"/>
  <c r="I47" i="14" s="1"/>
  <c r="K47" i="14" s="1"/>
  <c r="E48" i="14"/>
  <c r="G48" i="14"/>
  <c r="I48" i="14"/>
  <c r="K48" i="14" s="1"/>
  <c r="E49" i="14"/>
  <c r="G49" i="14" s="1"/>
  <c r="I49" i="14" s="1"/>
  <c r="K49" i="14" s="1"/>
  <c r="E50" i="14"/>
  <c r="G50" i="14" s="1"/>
  <c r="I50" i="14" s="1"/>
  <c r="K50" i="14" s="1"/>
  <c r="E51" i="14"/>
  <c r="G51" i="14"/>
  <c r="I51" i="14" s="1"/>
  <c r="K51" i="14" s="1"/>
  <c r="E52" i="14"/>
  <c r="G52" i="14"/>
  <c r="I52" i="14"/>
  <c r="K52" i="14" s="1"/>
  <c r="E53" i="14"/>
  <c r="G53" i="14"/>
  <c r="I53" i="14"/>
  <c r="K53" i="14" s="1"/>
  <c r="E54" i="14"/>
  <c r="G54" i="14" s="1"/>
  <c r="I54" i="14" s="1"/>
  <c r="K54" i="14" s="1"/>
  <c r="E55" i="14"/>
  <c r="G55" i="14"/>
  <c r="I55" i="14" s="1"/>
  <c r="K55" i="14" s="1"/>
  <c r="E56" i="14"/>
  <c r="G56" i="14"/>
  <c r="I56" i="14"/>
  <c r="K56" i="14" s="1"/>
  <c r="E57" i="14"/>
  <c r="G57" i="14" s="1"/>
  <c r="I57" i="14" s="1"/>
  <c r="K57" i="14" s="1"/>
  <c r="E58" i="14"/>
  <c r="G58" i="14" s="1"/>
  <c r="I58" i="14" s="1"/>
  <c r="K58" i="14" s="1"/>
  <c r="E59" i="14"/>
  <c r="G59" i="14"/>
  <c r="I59" i="14" s="1"/>
  <c r="K59" i="14" s="1"/>
  <c r="E60" i="14"/>
  <c r="G60" i="14"/>
  <c r="I60" i="14"/>
  <c r="K60" i="14" s="1"/>
  <c r="E61" i="14"/>
  <c r="G61" i="14"/>
  <c r="I61" i="14"/>
  <c r="K61" i="14" s="1"/>
  <c r="E62" i="14"/>
  <c r="G62" i="14" s="1"/>
  <c r="I62" i="14" s="1"/>
  <c r="K62" i="14" s="1"/>
  <c r="E63" i="14"/>
  <c r="G63" i="14"/>
  <c r="I63" i="14" s="1"/>
  <c r="K63" i="14" s="1"/>
  <c r="E64" i="14"/>
  <c r="G64" i="14"/>
  <c r="I64" i="14"/>
  <c r="K64" i="14" s="1"/>
  <c r="E65" i="14"/>
  <c r="G65" i="14" s="1"/>
  <c r="I65" i="14" s="1"/>
  <c r="K65" i="14" s="1"/>
  <c r="E66" i="14"/>
  <c r="G66" i="14" s="1"/>
  <c r="I66" i="14" s="1"/>
  <c r="K66" i="14" s="1"/>
  <c r="E67" i="14"/>
  <c r="G67" i="14"/>
  <c r="I67" i="14" s="1"/>
  <c r="K67" i="14" s="1"/>
  <c r="E68" i="14"/>
  <c r="G68" i="14"/>
  <c r="I68" i="14"/>
  <c r="K68" i="14" s="1"/>
  <c r="E69" i="14"/>
  <c r="G69" i="14"/>
  <c r="I69" i="14"/>
  <c r="K69" i="14" s="1"/>
  <c r="E70" i="14"/>
  <c r="G70" i="14" s="1"/>
  <c r="I70" i="14" s="1"/>
  <c r="K70" i="14" s="1"/>
  <c r="E71" i="14"/>
  <c r="G71" i="14"/>
  <c r="I71" i="14" s="1"/>
  <c r="K71" i="14" s="1"/>
  <c r="E72" i="14"/>
  <c r="G72" i="14"/>
  <c r="I72" i="14"/>
  <c r="K72" i="14" s="1"/>
  <c r="E73" i="14"/>
  <c r="G73" i="14" s="1"/>
  <c r="I73" i="14" s="1"/>
  <c r="K73" i="14" s="1"/>
  <c r="E74" i="14"/>
  <c r="G74" i="14" s="1"/>
  <c r="I74" i="14" s="1"/>
  <c r="K74" i="14" s="1"/>
  <c r="E75" i="14"/>
  <c r="G75" i="14"/>
  <c r="I75" i="14" s="1"/>
  <c r="K75" i="14" s="1"/>
  <c r="E76" i="14"/>
  <c r="G76" i="14"/>
  <c r="I76" i="14"/>
  <c r="K76" i="14" s="1"/>
  <c r="E77" i="14"/>
  <c r="G77" i="14"/>
  <c r="I77" i="14"/>
  <c r="K77" i="14" s="1"/>
  <c r="E78" i="14"/>
  <c r="G78" i="14" s="1"/>
  <c r="I78" i="14" s="1"/>
  <c r="K78" i="14" s="1"/>
  <c r="E79" i="14"/>
  <c r="G79" i="14"/>
  <c r="I79" i="14" s="1"/>
  <c r="K79" i="14" s="1"/>
  <c r="E80" i="14"/>
  <c r="G80" i="14"/>
  <c r="I80" i="14"/>
  <c r="K80" i="14" s="1"/>
  <c r="E81" i="14"/>
  <c r="G81" i="14" s="1"/>
  <c r="I81" i="14" s="1"/>
  <c r="K81" i="14" s="1"/>
  <c r="E8" i="14"/>
  <c r="G8" i="14" s="1"/>
  <c r="I8" i="14" s="1"/>
  <c r="K8" i="14" s="1"/>
  <c r="D3" i="14"/>
  <c r="F3" i="14"/>
  <c r="H3" i="14" s="1"/>
  <c r="J3" i="14" s="1"/>
  <c r="D4" i="14"/>
  <c r="F4" i="14"/>
  <c r="H4" i="14"/>
  <c r="J4" i="14" s="1"/>
  <c r="D5" i="14"/>
  <c r="F5" i="14"/>
  <c r="H5" i="14"/>
  <c r="J5" i="14" s="1"/>
  <c r="D6" i="14"/>
  <c r="F6" i="14" s="1"/>
  <c r="H6" i="14" s="1"/>
  <c r="J6" i="14" s="1"/>
  <c r="D7" i="14"/>
  <c r="F7" i="14"/>
  <c r="H7" i="14" s="1"/>
  <c r="J7" i="14" s="1"/>
  <c r="D8" i="14"/>
  <c r="F8" i="14"/>
  <c r="H8" i="14"/>
  <c r="J8" i="14" s="1"/>
  <c r="D9" i="14"/>
  <c r="F9" i="14" s="1"/>
  <c r="H9" i="14" s="1"/>
  <c r="J9" i="14" s="1"/>
  <c r="D10" i="14"/>
  <c r="F10" i="14" s="1"/>
  <c r="H10" i="14" s="1"/>
  <c r="J10" i="14" s="1"/>
  <c r="D11" i="14"/>
  <c r="F11" i="14"/>
  <c r="H11" i="14" s="1"/>
  <c r="J11" i="14" s="1"/>
  <c r="D12" i="14"/>
  <c r="F12" i="14"/>
  <c r="H12" i="14"/>
  <c r="J12" i="14" s="1"/>
  <c r="D13" i="14"/>
  <c r="F13" i="14"/>
  <c r="H13" i="14"/>
  <c r="J13" i="14" s="1"/>
  <c r="D14" i="14"/>
  <c r="F14" i="14" s="1"/>
  <c r="H14" i="14" s="1"/>
  <c r="J14" i="14" s="1"/>
  <c r="D17" i="14"/>
  <c r="F17" i="14"/>
  <c r="H17" i="14" s="1"/>
  <c r="J17" i="14" s="1"/>
  <c r="D18" i="14"/>
  <c r="F18" i="14"/>
  <c r="H18" i="14"/>
  <c r="J18" i="14" s="1"/>
  <c r="D19" i="14"/>
  <c r="F19" i="14" s="1"/>
  <c r="H19" i="14" s="1"/>
  <c r="J19" i="14" s="1"/>
  <c r="D20" i="14"/>
  <c r="F20" i="14" s="1"/>
  <c r="H20" i="14" s="1"/>
  <c r="J20" i="14" s="1"/>
  <c r="D21" i="14"/>
  <c r="F21" i="14"/>
  <c r="H21" i="14" s="1"/>
  <c r="J21" i="14" s="1"/>
  <c r="D22" i="14"/>
  <c r="F22" i="14"/>
  <c r="H22" i="14"/>
  <c r="J22" i="14" s="1"/>
  <c r="D23" i="14"/>
  <c r="F23" i="14"/>
  <c r="H23" i="14"/>
  <c r="J23" i="14" s="1"/>
  <c r="D24" i="14"/>
  <c r="F24" i="14" s="1"/>
  <c r="H24" i="14" s="1"/>
  <c r="J24" i="14" s="1"/>
  <c r="D25" i="14"/>
  <c r="F25" i="14"/>
  <c r="H25" i="14" s="1"/>
  <c r="J25" i="14" s="1"/>
  <c r="D26" i="14"/>
  <c r="F26" i="14"/>
  <c r="H26" i="14"/>
  <c r="J26" i="14" s="1"/>
  <c r="D27" i="14"/>
  <c r="F27" i="14" s="1"/>
  <c r="H27" i="14" s="1"/>
  <c r="J27" i="14" s="1"/>
  <c r="D28" i="14"/>
  <c r="F28" i="14" s="1"/>
  <c r="H28" i="14" s="1"/>
  <c r="J28" i="14" s="1"/>
  <c r="D29" i="14"/>
  <c r="F29" i="14"/>
  <c r="H29" i="14" s="1"/>
  <c r="J29" i="14" s="1"/>
  <c r="D32" i="14"/>
  <c r="F32" i="14"/>
  <c r="H32" i="14"/>
  <c r="J32" i="14" s="1"/>
  <c r="D33" i="14"/>
  <c r="F33" i="14"/>
  <c r="H33" i="14"/>
  <c r="J33" i="14" s="1"/>
  <c r="D34" i="14"/>
  <c r="F34" i="14" s="1"/>
  <c r="H34" i="14" s="1"/>
  <c r="J34" i="14" s="1"/>
  <c r="D35" i="14"/>
  <c r="F35" i="14"/>
  <c r="H35" i="14" s="1"/>
  <c r="J35" i="14" s="1"/>
  <c r="D36" i="14"/>
  <c r="F36" i="14"/>
  <c r="H36" i="14"/>
  <c r="J36" i="14" s="1"/>
  <c r="D37" i="14"/>
  <c r="F37" i="14" s="1"/>
  <c r="H37" i="14" s="1"/>
  <c r="J37" i="14" s="1"/>
  <c r="D38" i="14"/>
  <c r="F38" i="14" s="1"/>
  <c r="H38" i="14" s="1"/>
  <c r="J38" i="14" s="1"/>
  <c r="D39" i="14"/>
  <c r="F39" i="14"/>
  <c r="H39" i="14" s="1"/>
  <c r="J39" i="14" s="1"/>
  <c r="D40" i="14"/>
  <c r="F40" i="14"/>
  <c r="H40" i="14"/>
  <c r="J40" i="14" s="1"/>
  <c r="D41" i="14"/>
  <c r="F41" i="14"/>
  <c r="H41" i="14"/>
  <c r="J41" i="14" s="1"/>
  <c r="D42" i="14"/>
  <c r="F42" i="14" s="1"/>
  <c r="H42" i="14" s="1"/>
  <c r="J42" i="14" s="1"/>
  <c r="D43" i="14"/>
  <c r="F43" i="14"/>
  <c r="H43" i="14" s="1"/>
  <c r="J43" i="14" s="1"/>
  <c r="D44" i="14"/>
  <c r="F44" i="14"/>
  <c r="H44" i="14"/>
  <c r="J44" i="14" s="1"/>
  <c r="D47" i="14"/>
  <c r="F47" i="14"/>
  <c r="H47" i="14"/>
  <c r="J47" i="14" s="1"/>
  <c r="D48" i="14"/>
  <c r="F48" i="14" s="1"/>
  <c r="H48" i="14" s="1"/>
  <c r="J48" i="14" s="1"/>
  <c r="D49" i="14"/>
  <c r="F49" i="14"/>
  <c r="H49" i="14" s="1"/>
  <c r="J49" i="14" s="1"/>
  <c r="D50" i="14"/>
  <c r="F50" i="14"/>
  <c r="H50" i="14"/>
  <c r="J50" i="14" s="1"/>
  <c r="D51" i="14"/>
  <c r="F51" i="14"/>
  <c r="H51" i="14"/>
  <c r="J51" i="14" s="1"/>
  <c r="D52" i="14"/>
  <c r="F52" i="14" s="1"/>
  <c r="H52" i="14" s="1"/>
  <c r="J52" i="14" s="1"/>
  <c r="D53" i="14"/>
  <c r="F53" i="14"/>
  <c r="H53" i="14" s="1"/>
  <c r="J53" i="14" s="1"/>
  <c r="D56" i="14"/>
  <c r="F56" i="14"/>
  <c r="H56" i="14"/>
  <c r="J56" i="14" s="1"/>
  <c r="D57" i="14"/>
  <c r="F57" i="14"/>
  <c r="H57" i="14"/>
  <c r="J57" i="14" s="1"/>
  <c r="D58" i="14"/>
  <c r="F58" i="14" s="1"/>
  <c r="H58" i="14" s="1"/>
  <c r="J58" i="14" s="1"/>
  <c r="D59" i="14"/>
  <c r="F59" i="14"/>
  <c r="H59" i="14" s="1"/>
  <c r="J59" i="14" s="1"/>
  <c r="D60" i="14"/>
  <c r="F60" i="14"/>
  <c r="H60" i="14"/>
  <c r="J60" i="14" s="1"/>
  <c r="D61" i="14"/>
  <c r="F61" i="14"/>
  <c r="H61" i="14"/>
  <c r="J61" i="14" s="1"/>
  <c r="D62" i="14"/>
  <c r="F62" i="14" s="1"/>
  <c r="H62" i="14" s="1"/>
  <c r="J62" i="14" s="1"/>
  <c r="D63" i="14"/>
  <c r="F63" i="14"/>
  <c r="H63" i="14" s="1"/>
  <c r="J63" i="14" s="1"/>
  <c r="D64" i="14"/>
  <c r="F64" i="14"/>
  <c r="H64" i="14"/>
  <c r="J64" i="14" s="1"/>
  <c r="D67" i="14"/>
  <c r="F67" i="14" s="1"/>
  <c r="H67" i="14" s="1"/>
  <c r="J67" i="14" s="1"/>
  <c r="D68" i="14"/>
  <c r="F68" i="14" s="1"/>
  <c r="H68" i="14" s="1"/>
  <c r="J68" i="14" s="1"/>
  <c r="D69" i="14"/>
  <c r="F69" i="14"/>
  <c r="H69" i="14" s="1"/>
  <c r="J69" i="14" s="1"/>
  <c r="D70" i="14"/>
  <c r="F70" i="14"/>
  <c r="H70" i="14"/>
  <c r="J70" i="14" s="1"/>
  <c r="D71" i="14"/>
  <c r="F71" i="14"/>
  <c r="H71" i="14"/>
  <c r="J71" i="14" s="1"/>
  <c r="D72" i="14"/>
  <c r="F72" i="14" s="1"/>
  <c r="H72" i="14" s="1"/>
  <c r="J72" i="14" s="1"/>
  <c r="D73" i="14"/>
  <c r="F73" i="14"/>
  <c r="H73" i="14" s="1"/>
  <c r="J73" i="14" s="1"/>
  <c r="D74" i="14"/>
  <c r="F74" i="14"/>
  <c r="H74" i="14"/>
  <c r="J74" i="14" s="1"/>
  <c r="D75" i="14"/>
  <c r="F75" i="14" s="1"/>
  <c r="H75" i="14" s="1"/>
  <c r="J75" i="14" s="1"/>
  <c r="D76" i="14"/>
  <c r="F76" i="14" s="1"/>
  <c r="H76" i="14" s="1"/>
  <c r="J76" i="14" s="1"/>
  <c r="D77" i="14"/>
  <c r="F77" i="14"/>
  <c r="H77" i="14" s="1"/>
  <c r="J77" i="14" s="1"/>
  <c r="D78" i="14"/>
  <c r="F78" i="14"/>
  <c r="H78" i="14"/>
  <c r="J78" i="14" s="1"/>
  <c r="D79" i="14"/>
  <c r="F79" i="14"/>
  <c r="H79" i="14"/>
  <c r="J79" i="14" s="1"/>
  <c r="D2" i="14"/>
  <c r="F2" i="14" s="1"/>
  <c r="H2" i="14" s="1"/>
  <c r="J2" i="14" s="1"/>
  <c r="C3" i="12"/>
  <c r="D3" i="12"/>
  <c r="E3" i="12" s="1"/>
  <c r="F3" i="12" s="1"/>
  <c r="C4" i="12"/>
  <c r="D4" i="12"/>
  <c r="E4" i="12"/>
  <c r="F4" i="12" s="1"/>
  <c r="C5" i="12"/>
  <c r="D5" i="12" s="1"/>
  <c r="E5" i="12" s="1"/>
  <c r="F5" i="12" s="1"/>
  <c r="C6" i="12"/>
  <c r="D6" i="12" s="1"/>
  <c r="E6" i="12" s="1"/>
  <c r="F6" i="12" s="1"/>
  <c r="C7" i="12"/>
  <c r="D7" i="12"/>
  <c r="E7" i="12" s="1"/>
  <c r="F7" i="12" s="1"/>
  <c r="C8" i="12"/>
  <c r="D8" i="12"/>
  <c r="E8" i="12"/>
  <c r="F8" i="12" s="1"/>
  <c r="C9" i="12"/>
  <c r="D9" i="12"/>
  <c r="E9" i="12"/>
  <c r="F9" i="12" s="1"/>
  <c r="C10" i="12"/>
  <c r="D10" i="12" s="1"/>
  <c r="E10" i="12" s="1"/>
  <c r="F10" i="12" s="1"/>
  <c r="C11" i="12"/>
  <c r="D11" i="12"/>
  <c r="E11" i="12" s="1"/>
  <c r="F11" i="12" s="1"/>
  <c r="C12" i="12"/>
  <c r="D12" i="12"/>
  <c r="E12" i="12"/>
  <c r="F12" i="12" s="1"/>
  <c r="C13" i="12"/>
  <c r="D13" i="12" s="1"/>
  <c r="E13" i="12" s="1"/>
  <c r="F13" i="12" s="1"/>
  <c r="C14" i="12"/>
  <c r="D14" i="12" s="1"/>
  <c r="E14" i="12" s="1"/>
  <c r="F14" i="12" s="1"/>
  <c r="C15" i="12"/>
  <c r="D15" i="12"/>
  <c r="E15" i="12" s="1"/>
  <c r="F15" i="12" s="1"/>
  <c r="C16" i="12"/>
  <c r="D16" i="12"/>
  <c r="E16" i="12"/>
  <c r="F16" i="12" s="1"/>
  <c r="C17" i="12"/>
  <c r="D17" i="12"/>
  <c r="E17" i="12"/>
  <c r="F17" i="12" s="1"/>
  <c r="C18" i="12"/>
  <c r="D18" i="12" s="1"/>
  <c r="E18" i="12" s="1"/>
  <c r="F18" i="12" s="1"/>
  <c r="C19" i="12"/>
  <c r="D19" i="12"/>
  <c r="E19" i="12" s="1"/>
  <c r="F19" i="12" s="1"/>
  <c r="C20" i="12"/>
  <c r="D20" i="12"/>
  <c r="E20" i="12"/>
  <c r="F20" i="12" s="1"/>
  <c r="C2" i="12"/>
  <c r="D2" i="12" s="1"/>
  <c r="E2" i="12" s="1"/>
  <c r="F2" i="12" s="1"/>
  <c r="E8" i="6"/>
  <c r="G8" i="6" s="1"/>
  <c r="I8" i="6" s="1"/>
  <c r="K8" i="6" s="1"/>
  <c r="E7" i="6"/>
  <c r="G7" i="6"/>
  <c r="I7" i="6" s="1"/>
  <c r="K7" i="6" s="1"/>
  <c r="E6" i="6"/>
  <c r="G6" i="6"/>
  <c r="I6" i="6"/>
  <c r="K6" i="6" s="1"/>
  <c r="D6" i="6"/>
  <c r="F6" i="6"/>
  <c r="H6" i="6"/>
  <c r="J6" i="6" s="1"/>
  <c r="E5" i="6"/>
  <c r="G5" i="6" s="1"/>
  <c r="I5" i="6" s="1"/>
  <c r="K5" i="6" s="1"/>
  <c r="D5" i="6"/>
  <c r="F5" i="6"/>
  <c r="H5" i="6" s="1"/>
  <c r="J5" i="6" s="1"/>
  <c r="E4" i="6"/>
  <c r="G4" i="6"/>
  <c r="I4" i="6"/>
  <c r="K4" i="6" s="1"/>
  <c r="C3" i="19"/>
  <c r="D3" i="19" s="1"/>
  <c r="E3" i="19" s="1"/>
  <c r="F3" i="19" s="1"/>
  <c r="C4" i="19"/>
  <c r="D4" i="19" s="1"/>
  <c r="E4" i="19" s="1"/>
  <c r="F4" i="19" s="1"/>
  <c r="C5" i="19"/>
  <c r="D5" i="19"/>
  <c r="E5" i="19" s="1"/>
  <c r="F5" i="19" s="1"/>
  <c r="C6" i="19"/>
  <c r="D6" i="19"/>
  <c r="E6" i="19"/>
  <c r="F6" i="19" s="1"/>
  <c r="C7" i="19"/>
  <c r="D7" i="19"/>
  <c r="E7" i="19"/>
  <c r="F7" i="19" s="1"/>
  <c r="C8" i="19"/>
  <c r="D8" i="19" s="1"/>
  <c r="E8" i="19" s="1"/>
  <c r="F8" i="19" s="1"/>
  <c r="C9" i="19"/>
  <c r="D9" i="19"/>
  <c r="E9" i="19" s="1"/>
  <c r="F9" i="19" s="1"/>
  <c r="C10" i="19"/>
  <c r="D10" i="19"/>
  <c r="E10" i="19"/>
  <c r="F10" i="19" s="1"/>
  <c r="C2" i="19"/>
  <c r="D2" i="19" s="1"/>
  <c r="E2" i="19" s="1"/>
  <c r="F2" i="19" s="1"/>
  <c r="E6" i="15"/>
  <c r="G6" i="15" s="1"/>
  <c r="I6" i="15" s="1"/>
  <c r="K6" i="15" s="1"/>
  <c r="E7" i="15"/>
  <c r="G7" i="15"/>
  <c r="I7" i="15" s="1"/>
  <c r="K7" i="15" s="1"/>
  <c r="E8" i="15"/>
  <c r="G8" i="15"/>
  <c r="I8" i="15"/>
  <c r="K8" i="15" s="1"/>
  <c r="E9" i="15"/>
  <c r="G9" i="15"/>
  <c r="I9" i="15"/>
  <c r="K9" i="15" s="1"/>
  <c r="E10" i="15"/>
  <c r="G10" i="15" s="1"/>
  <c r="I10" i="15" s="1"/>
  <c r="K10" i="15" s="1"/>
  <c r="E11" i="15"/>
  <c r="G11" i="15"/>
  <c r="I11" i="15" s="1"/>
  <c r="K11" i="15" s="1"/>
  <c r="E12" i="15"/>
  <c r="G12" i="15"/>
  <c r="I12" i="15"/>
  <c r="K12" i="15" s="1"/>
  <c r="E13" i="15"/>
  <c r="G13" i="15" s="1"/>
  <c r="I13" i="15" s="1"/>
  <c r="K13" i="15" s="1"/>
  <c r="E14" i="15"/>
  <c r="G14" i="15" s="1"/>
  <c r="I14" i="15" s="1"/>
  <c r="K14" i="15" s="1"/>
  <c r="E15" i="15"/>
  <c r="G15" i="15"/>
  <c r="I15" i="15" s="1"/>
  <c r="K15" i="15" s="1"/>
  <c r="E16" i="15"/>
  <c r="G16" i="15"/>
  <c r="I16" i="15"/>
  <c r="K16" i="15" s="1"/>
  <c r="E17" i="15"/>
  <c r="G17" i="15"/>
  <c r="I17" i="15"/>
  <c r="K17" i="15" s="1"/>
  <c r="E18" i="15"/>
  <c r="G18" i="15" s="1"/>
  <c r="I18" i="15" s="1"/>
  <c r="K18" i="15" s="1"/>
  <c r="E19" i="15"/>
  <c r="G19" i="15"/>
  <c r="I19" i="15" s="1"/>
  <c r="K19" i="15" s="1"/>
  <c r="E24" i="15"/>
  <c r="G24" i="15"/>
  <c r="I24" i="15"/>
  <c r="K24" i="15" s="1"/>
  <c r="E25" i="15"/>
  <c r="G25" i="15" s="1"/>
  <c r="I25" i="15" s="1"/>
  <c r="K25" i="15" s="1"/>
  <c r="E26" i="15"/>
  <c r="G26" i="15" s="1"/>
  <c r="I26" i="15" s="1"/>
  <c r="K26" i="15" s="1"/>
  <c r="E27" i="15"/>
  <c r="G27" i="15"/>
  <c r="I27" i="15" s="1"/>
  <c r="K27" i="15" s="1"/>
  <c r="E28" i="15"/>
  <c r="G28" i="15"/>
  <c r="I28" i="15"/>
  <c r="K28" i="15" s="1"/>
  <c r="E29" i="15"/>
  <c r="G29" i="15"/>
  <c r="I29" i="15"/>
  <c r="K29" i="15" s="1"/>
  <c r="E30" i="15"/>
  <c r="G30" i="15" s="1"/>
  <c r="I30" i="15" s="1"/>
  <c r="K30" i="15" s="1"/>
  <c r="E31" i="15"/>
  <c r="G31" i="15"/>
  <c r="I31" i="15" s="1"/>
  <c r="K31" i="15" s="1"/>
  <c r="E32" i="15"/>
  <c r="G32" i="15"/>
  <c r="I32" i="15"/>
  <c r="K32" i="15" s="1"/>
  <c r="E33" i="15"/>
  <c r="G33" i="15" s="1"/>
  <c r="I33" i="15" s="1"/>
  <c r="K33" i="15" s="1"/>
  <c r="E34" i="15"/>
  <c r="G34" i="15" s="1"/>
  <c r="I34" i="15" s="1"/>
  <c r="K34" i="15" s="1"/>
  <c r="E35" i="15"/>
  <c r="G35" i="15"/>
  <c r="I35" i="15" s="1"/>
  <c r="K35" i="15" s="1"/>
  <c r="E36" i="15"/>
  <c r="G36" i="15"/>
  <c r="I36" i="15"/>
  <c r="K36" i="15" s="1"/>
  <c r="E37" i="15"/>
  <c r="G37" i="15"/>
  <c r="I37" i="15"/>
  <c r="K37" i="15" s="1"/>
  <c r="E38" i="15"/>
  <c r="G38" i="15" s="1"/>
  <c r="I38" i="15" s="1"/>
  <c r="K38" i="15" s="1"/>
  <c r="E42" i="15"/>
  <c r="G42" i="15"/>
  <c r="I42" i="15" s="1"/>
  <c r="K42" i="15" s="1"/>
  <c r="E43" i="15"/>
  <c r="G43" i="15"/>
  <c r="I43" i="15"/>
  <c r="K43" i="15" s="1"/>
  <c r="E44" i="15"/>
  <c r="G44" i="15" s="1"/>
  <c r="I44" i="15" s="1"/>
  <c r="K44" i="15" s="1"/>
  <c r="E45" i="15"/>
  <c r="G45" i="15" s="1"/>
  <c r="I45" i="15" s="1"/>
  <c r="K45" i="15" s="1"/>
  <c r="E46" i="15"/>
  <c r="G46" i="15"/>
  <c r="I46" i="15" s="1"/>
  <c r="K46" i="15" s="1"/>
  <c r="E47" i="15"/>
  <c r="G47" i="15"/>
  <c r="I47" i="15"/>
  <c r="K47" i="15" s="1"/>
  <c r="E48" i="15"/>
  <c r="G48" i="15"/>
  <c r="I48" i="15"/>
  <c r="K48" i="15" s="1"/>
  <c r="E49" i="15"/>
  <c r="G49" i="15" s="1"/>
  <c r="I49" i="15" s="1"/>
  <c r="K49" i="15" s="1"/>
  <c r="E50" i="15"/>
  <c r="G50" i="15"/>
  <c r="I50" i="15" s="1"/>
  <c r="K50" i="15" s="1"/>
  <c r="E51" i="15"/>
  <c r="G51" i="15"/>
  <c r="I51" i="15"/>
  <c r="K51" i="15" s="1"/>
  <c r="E52" i="15"/>
  <c r="G52" i="15" s="1"/>
  <c r="I52" i="15" s="1"/>
  <c r="K52" i="15" s="1"/>
  <c r="E53" i="15"/>
  <c r="G53" i="15" s="1"/>
  <c r="I53" i="15" s="1"/>
  <c r="K53" i="15" s="1"/>
  <c r="E54" i="15"/>
  <c r="G54" i="15"/>
  <c r="I54" i="15" s="1"/>
  <c r="K54" i="15" s="1"/>
  <c r="E55" i="15"/>
  <c r="G55" i="15"/>
  <c r="I55" i="15"/>
  <c r="K55" i="15" s="1"/>
  <c r="E56" i="15"/>
  <c r="G56" i="15"/>
  <c r="I56" i="15"/>
  <c r="K56" i="15" s="1"/>
  <c r="E61" i="15"/>
  <c r="G61" i="15" s="1"/>
  <c r="I61" i="15" s="1"/>
  <c r="K61" i="15" s="1"/>
  <c r="E62" i="15"/>
  <c r="G62" i="15"/>
  <c r="I62" i="15" s="1"/>
  <c r="K62" i="15" s="1"/>
  <c r="E63" i="15"/>
  <c r="G63" i="15"/>
  <c r="I63" i="15"/>
  <c r="K63" i="15" s="1"/>
  <c r="E64" i="15"/>
  <c r="G64" i="15"/>
  <c r="I64" i="15"/>
  <c r="K64" i="15" s="1"/>
  <c r="E65" i="15"/>
  <c r="G65" i="15" s="1"/>
  <c r="I65" i="15" s="1"/>
  <c r="K65" i="15" s="1"/>
  <c r="E66" i="15"/>
  <c r="G66" i="15"/>
  <c r="I66" i="15" s="1"/>
  <c r="K66" i="15" s="1"/>
  <c r="E67" i="15"/>
  <c r="G67" i="15"/>
  <c r="I67" i="15"/>
  <c r="K67" i="15" s="1"/>
  <c r="E68" i="15"/>
  <c r="G68" i="15"/>
  <c r="I68" i="15"/>
  <c r="K68" i="15" s="1"/>
  <c r="E69" i="15"/>
  <c r="G69" i="15" s="1"/>
  <c r="I69" i="15" s="1"/>
  <c r="K69" i="15" s="1"/>
  <c r="E70" i="15"/>
  <c r="G70" i="15"/>
  <c r="I70" i="15" s="1"/>
  <c r="K70" i="15" s="1"/>
  <c r="E71" i="15"/>
  <c r="G71" i="15"/>
  <c r="I71" i="15"/>
  <c r="K71" i="15" s="1"/>
  <c r="E72" i="15"/>
  <c r="G72" i="15" s="1"/>
  <c r="I72" i="15" s="1"/>
  <c r="K72" i="15" s="1"/>
  <c r="E73" i="15"/>
  <c r="G73" i="15" s="1"/>
  <c r="I73" i="15" s="1"/>
  <c r="K73" i="15" s="1"/>
  <c r="E74" i="15"/>
  <c r="G74" i="15"/>
  <c r="I74" i="15" s="1"/>
  <c r="K74" i="15" s="1"/>
  <c r="E75" i="15"/>
  <c r="G75" i="15"/>
  <c r="I75" i="15"/>
  <c r="K75" i="15" s="1"/>
  <c r="E5" i="15"/>
  <c r="G5" i="15"/>
  <c r="I5" i="15"/>
  <c r="K5" i="15" s="1"/>
  <c r="D73" i="15"/>
  <c r="F73" i="15" s="1"/>
  <c r="H73" i="15" s="1"/>
  <c r="J73" i="15" s="1"/>
  <c r="D6" i="15"/>
  <c r="F6" i="15"/>
  <c r="H6" i="15" s="1"/>
  <c r="J6" i="15" s="1"/>
  <c r="D7" i="15"/>
  <c r="F7" i="15"/>
  <c r="H7" i="15"/>
  <c r="J7" i="15" s="1"/>
  <c r="D8" i="15"/>
  <c r="F8" i="15" s="1"/>
  <c r="H8" i="15" s="1"/>
  <c r="J8" i="15" s="1"/>
  <c r="D9" i="15"/>
  <c r="F9" i="15" s="1"/>
  <c r="H9" i="15" s="1"/>
  <c r="J9" i="15" s="1"/>
  <c r="D10" i="15"/>
  <c r="F10" i="15"/>
  <c r="H10" i="15" s="1"/>
  <c r="J10" i="15" s="1"/>
  <c r="D11" i="15"/>
  <c r="F11" i="15"/>
  <c r="H11" i="15"/>
  <c r="J11" i="15" s="1"/>
  <c r="D12" i="15"/>
  <c r="F12" i="15"/>
  <c r="H12" i="15"/>
  <c r="J12" i="15" s="1"/>
  <c r="D13" i="15"/>
  <c r="F13" i="15" s="1"/>
  <c r="H13" i="15" s="1"/>
  <c r="J13" i="15" s="1"/>
  <c r="D14" i="15"/>
  <c r="F14" i="15"/>
  <c r="H14" i="15" s="1"/>
  <c r="J14" i="15" s="1"/>
  <c r="D15" i="15"/>
  <c r="F15" i="15"/>
  <c r="H15" i="15"/>
  <c r="J15" i="15" s="1"/>
  <c r="D16" i="15"/>
  <c r="F16" i="15" s="1"/>
  <c r="H16" i="15" s="1"/>
  <c r="J16" i="15" s="1"/>
  <c r="D17" i="15"/>
  <c r="F17" i="15" s="1"/>
  <c r="H17" i="15" s="1"/>
  <c r="J17" i="15" s="1"/>
  <c r="D24" i="15"/>
  <c r="F24" i="15"/>
  <c r="H24" i="15" s="1"/>
  <c r="J24" i="15" s="1"/>
  <c r="D25" i="15"/>
  <c r="F25" i="15"/>
  <c r="H25" i="15"/>
  <c r="J25" i="15" s="1"/>
  <c r="D26" i="15"/>
  <c r="F26" i="15"/>
  <c r="H26" i="15"/>
  <c r="J26" i="15" s="1"/>
  <c r="D27" i="15"/>
  <c r="F27" i="15" s="1"/>
  <c r="H27" i="15" s="1"/>
  <c r="J27" i="15" s="1"/>
  <c r="D28" i="15"/>
  <c r="F28" i="15"/>
  <c r="H28" i="15" s="1"/>
  <c r="J28" i="15" s="1"/>
  <c r="D29" i="15"/>
  <c r="F29" i="15"/>
  <c r="H29" i="15"/>
  <c r="J29" i="15" s="1"/>
  <c r="D30" i="15"/>
  <c r="F30" i="15" s="1"/>
  <c r="H30" i="15" s="1"/>
  <c r="J30" i="15" s="1"/>
  <c r="D31" i="15"/>
  <c r="F31" i="15" s="1"/>
  <c r="H31" i="15" s="1"/>
  <c r="J31" i="15" s="1"/>
  <c r="D32" i="15"/>
  <c r="F32" i="15"/>
  <c r="H32" i="15" s="1"/>
  <c r="J32" i="15" s="1"/>
  <c r="D33" i="15"/>
  <c r="F33" i="15"/>
  <c r="H33" i="15"/>
  <c r="J33" i="15" s="1"/>
  <c r="D34" i="15"/>
  <c r="F34" i="15"/>
  <c r="H34" i="15"/>
  <c r="J34" i="15" s="1"/>
  <c r="D35" i="15"/>
  <c r="F35" i="15" s="1"/>
  <c r="H35" i="15" s="1"/>
  <c r="J35" i="15" s="1"/>
  <c r="D36" i="15"/>
  <c r="F36" i="15"/>
  <c r="H36" i="15" s="1"/>
  <c r="J36" i="15" s="1"/>
  <c r="D42" i="15"/>
  <c r="F42" i="15"/>
  <c r="H42" i="15"/>
  <c r="J42" i="15" s="1"/>
  <c r="D43" i="15"/>
  <c r="F43" i="15" s="1"/>
  <c r="H43" i="15" s="1"/>
  <c r="J43" i="15" s="1"/>
  <c r="D44" i="15"/>
  <c r="F44" i="15" s="1"/>
  <c r="H44" i="15" s="1"/>
  <c r="J44" i="15" s="1"/>
  <c r="D45" i="15"/>
  <c r="F45" i="15"/>
  <c r="H45" i="15" s="1"/>
  <c r="J45" i="15" s="1"/>
  <c r="D46" i="15"/>
  <c r="F46" i="15"/>
  <c r="H46" i="15"/>
  <c r="J46" i="15" s="1"/>
  <c r="D47" i="15"/>
  <c r="F47" i="15"/>
  <c r="H47" i="15"/>
  <c r="J47" i="15" s="1"/>
  <c r="D48" i="15"/>
  <c r="F48" i="15" s="1"/>
  <c r="H48" i="15" s="1"/>
  <c r="J48" i="15" s="1"/>
  <c r="D49" i="15"/>
  <c r="F49" i="15"/>
  <c r="H49" i="15" s="1"/>
  <c r="J49" i="15" s="1"/>
  <c r="D50" i="15"/>
  <c r="F50" i="15"/>
  <c r="H50" i="15"/>
  <c r="J50" i="15" s="1"/>
  <c r="D51" i="15"/>
  <c r="F51" i="15" s="1"/>
  <c r="H51" i="15" s="1"/>
  <c r="J51" i="15" s="1"/>
  <c r="D52" i="15"/>
  <c r="F52" i="15" s="1"/>
  <c r="H52" i="15" s="1"/>
  <c r="J52" i="15" s="1"/>
  <c r="D53" i="15"/>
  <c r="F53" i="15"/>
  <c r="H53" i="15" s="1"/>
  <c r="J53" i="15" s="1"/>
  <c r="D54" i="15"/>
  <c r="F54" i="15"/>
  <c r="H54" i="15"/>
  <c r="J54" i="15" s="1"/>
  <c r="D61" i="15"/>
  <c r="F61" i="15"/>
  <c r="H61" i="15"/>
  <c r="J61" i="15" s="1"/>
  <c r="D62" i="15"/>
  <c r="F62" i="15" s="1"/>
  <c r="H62" i="15" s="1"/>
  <c r="J62" i="15" s="1"/>
  <c r="D63" i="15"/>
  <c r="F63" i="15"/>
  <c r="H63" i="15" s="1"/>
  <c r="J63" i="15" s="1"/>
  <c r="D64" i="15"/>
  <c r="F64" i="15"/>
  <c r="H64" i="15"/>
  <c r="J64" i="15" s="1"/>
  <c r="D65" i="15"/>
  <c r="F65" i="15" s="1"/>
  <c r="H65" i="15" s="1"/>
  <c r="J65" i="15" s="1"/>
  <c r="D66" i="15"/>
  <c r="F66" i="15" s="1"/>
  <c r="H66" i="15" s="1"/>
  <c r="J66" i="15" s="1"/>
  <c r="D67" i="15"/>
  <c r="F67" i="15"/>
  <c r="H67" i="15" s="1"/>
  <c r="J67" i="15" s="1"/>
  <c r="D68" i="15"/>
  <c r="F68" i="15"/>
  <c r="H68" i="15"/>
  <c r="J68" i="15" s="1"/>
  <c r="D69" i="15"/>
  <c r="F69" i="15"/>
  <c r="H69" i="15"/>
  <c r="J69" i="15" s="1"/>
  <c r="D70" i="15"/>
  <c r="F70" i="15" s="1"/>
  <c r="H70" i="15" s="1"/>
  <c r="J70" i="15" s="1"/>
  <c r="D71" i="15"/>
  <c r="F71" i="15"/>
  <c r="H71" i="15" s="1"/>
  <c r="J71" i="15" s="1"/>
  <c r="D72" i="15"/>
  <c r="F72" i="15"/>
  <c r="H72" i="15"/>
  <c r="J72" i="15" s="1"/>
  <c r="D5" i="15"/>
  <c r="F5" i="15" s="1"/>
  <c r="H5" i="15" s="1"/>
  <c r="J5" i="15" s="1"/>
  <c r="B211" i="25"/>
  <c r="C211" i="25" s="1"/>
  <c r="D211" i="25" s="1"/>
  <c r="E211" i="25" s="1"/>
  <c r="B202" i="23"/>
  <c r="C202" i="23" s="1"/>
  <c r="D202" i="23" s="1"/>
  <c r="E202" i="23" s="1"/>
  <c r="J3" i="4"/>
  <c r="K3" i="4" s="1"/>
  <c r="L3" i="4" s="1"/>
  <c r="I3" i="4"/>
  <c r="J8" i="4"/>
  <c r="K8" i="4"/>
  <c r="L8" i="4" s="1"/>
  <c r="I8" i="4"/>
  <c r="D7" i="4"/>
  <c r="E7" i="4"/>
  <c r="F207" i="25" l="1"/>
  <c r="G207" i="25"/>
  <c r="H207" i="25" s="1"/>
  <c r="J207" i="25" s="1"/>
  <c r="G194" i="23"/>
  <c r="H194" i="23" s="1"/>
  <c r="J194" i="23" s="1"/>
  <c r="F194" i="23"/>
  <c r="O6" i="8"/>
  <c r="P6" i="8" s="1"/>
  <c r="L6" i="8"/>
  <c r="Q10" i="8"/>
  <c r="R10" i="8" s="1"/>
  <c r="N10" i="8"/>
  <c r="Q6" i="8"/>
  <c r="R6" i="8" s="1"/>
  <c r="N6" i="8"/>
  <c r="O8" i="8"/>
  <c r="P8" i="8" s="1"/>
  <c r="L8" i="8"/>
  <c r="O3" i="8"/>
  <c r="P3" i="8" s="1"/>
  <c r="L3" i="8"/>
  <c r="O5" i="8"/>
  <c r="P5" i="8" s="1"/>
  <c r="L5" i="8"/>
  <c r="Q9" i="8"/>
  <c r="R9" i="8" s="1"/>
  <c r="N9" i="8"/>
  <c r="Q5" i="8"/>
  <c r="R5" i="8" s="1"/>
  <c r="N5" i="8"/>
  <c r="E2" i="4"/>
  <c r="L7" i="8"/>
</calcChain>
</file>

<file path=xl/comments1.xml><?xml version="1.0" encoding="utf-8"?>
<comments xmlns="http://schemas.openxmlformats.org/spreadsheetml/2006/main">
  <authors>
    <author>McGuigan, Margaret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See File IX/149/09 re sanction for implementation of LCR 21012 - re-title of grade of Higher Order Attendant and new scale.
Applies now in all ITs</t>
        </r>
      </text>
    </comment>
  </commentList>
</comments>
</file>

<file path=xl/comments2.xml><?xml version="1.0" encoding="utf-8"?>
<comments xmlns="http://schemas.openxmlformats.org/spreadsheetml/2006/main">
  <authors>
    <author>External Staff Relations Section</author>
  </authors>
  <commentList>
    <comment ref="A20" authorId="0" shapeId="0">
      <text>
        <r>
          <rPr>
            <sz val="8"/>
            <color indexed="81"/>
            <rFont val="Tahoma"/>
            <family val="2"/>
          </rPr>
          <t>New scale wef 1.1.2000 based on 80.6% of Reg/Sec Fin. Contr.scale.  See file IX/1/93 vol II(b)</t>
        </r>
      </text>
    </comment>
  </commentList>
</comments>
</file>

<file path=xl/comments3.xml><?xml version="1.0" encoding="utf-8"?>
<comments xmlns="http://schemas.openxmlformats.org/spreadsheetml/2006/main">
  <authors>
    <author>Kieran Dollard (PER)</author>
  </authors>
  <commentList>
    <comment ref="B207" authorId="0" shapeId="0">
      <text>
        <r>
          <rPr>
            <b/>
            <sz val="9"/>
            <color indexed="81"/>
            <rFont val="Tahoma"/>
            <family val="2"/>
          </rPr>
          <t>Figure updated in line with salary progression in email (consistent with Former Director DIT post)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<sst xmlns="http://schemas.openxmlformats.org/spreadsheetml/2006/main" count="1068" uniqueCount="403">
  <si>
    <t>Salary Scales for Academic Staff in Institutes of Technology</t>
  </si>
  <si>
    <t>Existing Structure</t>
  </si>
  <si>
    <t>College Teacher</t>
  </si>
  <si>
    <t>Lecturer Scale I</t>
  </si>
  <si>
    <t xml:space="preserve"> </t>
  </si>
  <si>
    <t>Long Service Increments LSI I</t>
  </si>
  <si>
    <t xml:space="preserve">LSI 2 </t>
  </si>
  <si>
    <t>New Structure</t>
  </si>
  <si>
    <t>Assistant Lecturer</t>
  </si>
  <si>
    <t xml:space="preserve">Senior Lecturer I </t>
  </si>
  <si>
    <t>(Teaching)</t>
  </si>
  <si>
    <t>Senior Lecturer II</t>
  </si>
  <si>
    <t>Senior Lecturer III</t>
  </si>
  <si>
    <t>Grade VII</t>
  </si>
  <si>
    <t>1st Long Service Increment</t>
  </si>
  <si>
    <t>2nd Long Service Increment</t>
  </si>
  <si>
    <t>Grade VI</t>
  </si>
  <si>
    <t xml:space="preserve">Grade V </t>
  </si>
  <si>
    <t xml:space="preserve">Grade IV </t>
  </si>
  <si>
    <t>Grade III</t>
  </si>
  <si>
    <t>Long Service Increment</t>
  </si>
  <si>
    <t xml:space="preserve">Scale A </t>
  </si>
  <si>
    <t>LSI - payable after three years service on the maximum of the scale</t>
  </si>
  <si>
    <t>Scale A  applies to those who opted not to join 1977 Superannuation Scheme</t>
  </si>
  <si>
    <t>Scale B</t>
  </si>
  <si>
    <t>Scale B  applies to those who have joined 1977 Superannuation Scheme</t>
  </si>
  <si>
    <t>Scale A</t>
  </si>
  <si>
    <t>Institutes of Technology</t>
  </si>
  <si>
    <t>College Librarian</t>
  </si>
  <si>
    <t>SCALES FOR PENSION PURPOSES ONLY</t>
  </si>
  <si>
    <t>DIRECTOR</t>
  </si>
  <si>
    <t xml:space="preserve">1.    All Directors in </t>
  </si>
  <si>
    <t xml:space="preserve">       I.T.s and D.I.T. except</t>
  </si>
  <si>
    <t xml:space="preserve">       as specified at 2 below</t>
  </si>
  <si>
    <t xml:space="preserve">2.a)   Cork and Waterford </t>
  </si>
  <si>
    <t xml:space="preserve">        I.T.s</t>
  </si>
  <si>
    <t xml:space="preserve">  b)   Former Principals</t>
  </si>
  <si>
    <t xml:space="preserve">       of Bolton St. and Kevin St.</t>
  </si>
  <si>
    <t xml:space="preserve">       Colleges of Technology</t>
  </si>
  <si>
    <t>GENERAL</t>
  </si>
  <si>
    <t>OPERATIVE</t>
  </si>
  <si>
    <t>part-time hourly rate</t>
  </si>
  <si>
    <t>Full Time Models</t>
  </si>
  <si>
    <t>Assistant Principal Officer</t>
  </si>
  <si>
    <t>President*</t>
  </si>
  <si>
    <t>Directors*</t>
  </si>
  <si>
    <t>* Includes addition of1/19th to allow for superannuation contribution</t>
  </si>
  <si>
    <t>Annual</t>
  </si>
  <si>
    <t>Hourly</t>
  </si>
  <si>
    <t>Nurse</t>
  </si>
  <si>
    <t xml:space="preserve">Full Time Models Employed in </t>
  </si>
  <si>
    <t>Revised Salaries Payable to</t>
  </si>
  <si>
    <t xml:space="preserve">HIGHER ORDER ATTENDANT </t>
  </si>
  <si>
    <t>(INSTITUTE OF TECHNOLOGY) SCALE</t>
  </si>
  <si>
    <t xml:space="preserve">HIGHER ORDER </t>
  </si>
  <si>
    <t>ATTENDANT</t>
  </si>
  <si>
    <t>Members of contributory pension scheme</t>
  </si>
  <si>
    <t>Non members of contributory pension scheme</t>
  </si>
  <si>
    <t>DUBLIN ZONE GENERAL OPERATIVE PCW AGREEMENT</t>
  </si>
  <si>
    <t>Maintenance Supervisor</t>
  </si>
  <si>
    <t>Salary scales for Student Counsellors in Institutes of Technology</t>
  </si>
  <si>
    <t xml:space="preserve">Student Counsellor </t>
  </si>
  <si>
    <t>Long Service Increment 1</t>
  </si>
  <si>
    <t>Long Service Increment 2</t>
  </si>
  <si>
    <t>Student Counsellor (Senior)</t>
  </si>
  <si>
    <t>in Dublin Institute of Technology</t>
  </si>
  <si>
    <t>Careers Officer, Institutes of Technology</t>
  </si>
  <si>
    <t>LSI 1</t>
  </si>
  <si>
    <t>LSI 2</t>
  </si>
  <si>
    <t>Registrar, Secretary/Financial Controller</t>
  </si>
  <si>
    <t>Principal Officer</t>
  </si>
  <si>
    <t>Rates below show only general rounds - no increases for review body increases etc..</t>
  </si>
  <si>
    <t>Technician Grade</t>
  </si>
  <si>
    <t>Max</t>
  </si>
  <si>
    <t>Senior Technical Officer Grade</t>
  </si>
  <si>
    <t>INSTITUTES OF TECHNOLOGY</t>
  </si>
  <si>
    <t>Lecturer</t>
  </si>
  <si>
    <t>Salary scale for lecturer redeployed to D.L.I.A.D.T.</t>
  </si>
  <si>
    <t>Senior Librarian</t>
  </si>
  <si>
    <t>Faculty Librarian</t>
  </si>
  <si>
    <t xml:space="preserve">DUBLIN ZONE GENERAL OPERATIVE PCW AGREEMENT  </t>
  </si>
  <si>
    <t>General Operative inclusive of analogue Award</t>
  </si>
  <si>
    <t>NIGHTWATCHMAN</t>
  </si>
  <si>
    <t>(G.O. RELATED)</t>
  </si>
  <si>
    <t>STOREMAN/STOREKEEPER</t>
  </si>
  <si>
    <t>COOKS</t>
  </si>
  <si>
    <t xml:space="preserve">ATTENDANTS in IOTs outside the Dublin area </t>
  </si>
  <si>
    <t>Including Cork City (Post 1989)</t>
  </si>
  <si>
    <t>(Where productivity measures under PCW have been agreed)</t>
  </si>
  <si>
    <t>Attendant</t>
  </si>
  <si>
    <t>On Recruitment</t>
  </si>
  <si>
    <t>after 6 months</t>
  </si>
  <si>
    <t>after  1½  years</t>
  </si>
  <si>
    <t>after  2½  years</t>
  </si>
  <si>
    <t>after  3½  years</t>
  </si>
  <si>
    <t>after  4½  years</t>
  </si>
  <si>
    <t>after  5½  years</t>
  </si>
  <si>
    <t>after  6½  years</t>
  </si>
  <si>
    <t>after  7½  years</t>
  </si>
  <si>
    <t>after  8½  years</t>
  </si>
  <si>
    <t>after  9½  years</t>
  </si>
  <si>
    <t>after 10½  years</t>
  </si>
  <si>
    <t>after 11½  years</t>
  </si>
  <si>
    <t>-non members of Superannuation Scheme</t>
  </si>
  <si>
    <t xml:space="preserve">(Where productivity measures under PCW have been agreed) </t>
  </si>
  <si>
    <t>CARETAKERS IN IOTs Outside the Dublin Area (Inc. Cork City Post 89)</t>
  </si>
  <si>
    <t>after  6½   years</t>
  </si>
  <si>
    <t>CARETAKERS IN IOTs outside the Dublin Area (inc. Cork City post 89)</t>
  </si>
  <si>
    <t>-non members of the Superannuation Scheme</t>
  </si>
  <si>
    <t>Caretaker / Cleaning Supervisor</t>
  </si>
  <si>
    <t>Technical Officer</t>
  </si>
  <si>
    <t>productivity re special £6.81 Craftsmen Analogue award under PCW</t>
  </si>
  <si>
    <t>Craftsman</t>
  </si>
  <si>
    <t>productivity re special £6.81 (£8.17 Foreman) Craftsmen Analogue award under PCW</t>
  </si>
  <si>
    <t>Foreman</t>
  </si>
  <si>
    <t>productivity re £18.87 per week Craftsman Analogue award under Clause 2(iii) of PCW</t>
  </si>
  <si>
    <t>(effective 1/7/97)</t>
  </si>
  <si>
    <t>Assistant Foreman Craftsman in I.O.T.</t>
  </si>
  <si>
    <t>Red circled specifically in relation to named members of staff in Sligo, Letterkenny and Cork</t>
  </si>
  <si>
    <t>productivity on special £18.87 (£22.64 - Foreman)Craftsman's Analogue award under the PCW</t>
  </si>
  <si>
    <t>IOT President Level II* - Presidents of other  IOTs</t>
  </si>
  <si>
    <t>Lab Assistant I</t>
  </si>
  <si>
    <t>Lab Assistant II</t>
  </si>
  <si>
    <t>Scales incorporating 2½% increase for Technicians represented by UNITE with effect from 1/9/2012</t>
  </si>
  <si>
    <t>Technical Assistants IOTs (formerly Higher Order Attendants)</t>
  </si>
  <si>
    <t>Technical Assistant I</t>
  </si>
  <si>
    <t>Technical Assistant II</t>
  </si>
  <si>
    <t>SALARY SCALES FOR PROFESSIONAL MANAGEMENT AND SUPPORT STAFF</t>
  </si>
  <si>
    <t>TRUCK DRIVER (G.O. RELATED)</t>
  </si>
  <si>
    <t>October 2021</t>
  </si>
  <si>
    <t>GENERAL OPERATIVE</t>
  </si>
  <si>
    <t>New Entrants Oct 21</t>
  </si>
  <si>
    <t>New Entrants 01/10/2021</t>
  </si>
  <si>
    <t>New Entrants Oct - 21</t>
  </si>
  <si>
    <t>New Entrants Oct-21</t>
  </si>
  <si>
    <t>New Entrants Feb-22</t>
  </si>
  <si>
    <t>New Entrants Feb 22</t>
  </si>
  <si>
    <t>New Entrants Oct -21</t>
  </si>
  <si>
    <t xml:space="preserve">Lecturer Scale II </t>
  </si>
  <si>
    <t>(L2 Grade)</t>
  </si>
  <si>
    <t xml:space="preserve">Lecturer Grade </t>
  </si>
  <si>
    <t>(Lecturer Scale)</t>
  </si>
  <si>
    <t>New Entrants</t>
  </si>
  <si>
    <t>Senior Management Grades (formerly A.P. related)</t>
  </si>
  <si>
    <t>CARETAKERS IN IOTs outside the Dublin area including Cork City (post 1989)</t>
  </si>
  <si>
    <t>(Where productivity measures under PCW have not been agreed)</t>
  </si>
  <si>
    <t>Non-members of the Superannuation Scheme</t>
  </si>
  <si>
    <t>Caretaker</t>
  </si>
  <si>
    <t>REVISED SALARY PAYABLE TO SENIOR CARETAKER</t>
  </si>
  <si>
    <t>Senior Caretaker</t>
  </si>
  <si>
    <t>REVISED SALARY PAYABLE TO CLEANING SUPERVISOR</t>
  </si>
  <si>
    <t>after  1½   years</t>
  </si>
  <si>
    <t xml:space="preserve">Sect Bargaining, Dept of Health </t>
  </si>
  <si>
    <t>Note</t>
  </si>
  <si>
    <t>02/02/2022 New Entrants</t>
  </si>
  <si>
    <t xml:space="preserve">02/02/2022 New Entrants </t>
  </si>
  <si>
    <t>CRAFTSMEN</t>
  </si>
  <si>
    <t xml:space="preserve">01/10/2022 New Entrants </t>
  </si>
  <si>
    <t>01/10/2022 New Entrants</t>
  </si>
  <si>
    <t>Cathal Brugha Street</t>
  </si>
  <si>
    <t xml:space="preserve">New Entrants </t>
  </si>
  <si>
    <t>House Keeper Cafeteria Supervisor</t>
  </si>
  <si>
    <t>Assistant Cafeteria Supervisor</t>
  </si>
  <si>
    <t xml:space="preserve">Storekeeper </t>
  </si>
  <si>
    <t>MARY IMMACULATE COLLEGE OF EDUCATION</t>
  </si>
  <si>
    <t>New entrants  01/02/2022</t>
  </si>
  <si>
    <t>Grossed up scale</t>
  </si>
  <si>
    <t>Registrar and Bursar</t>
  </si>
  <si>
    <t>Head of Education Department</t>
  </si>
  <si>
    <t>Senior Lecturer 9</t>
  </si>
  <si>
    <t>Librarian</t>
  </si>
  <si>
    <t>Assistant Librarian</t>
  </si>
  <si>
    <t>Library Assistant</t>
  </si>
  <si>
    <t>LSI</t>
  </si>
  <si>
    <t>Senior Library Assistant</t>
  </si>
  <si>
    <t>1st LSI</t>
  </si>
  <si>
    <t>2nd LSI</t>
  </si>
  <si>
    <t xml:space="preserve">Executive Officer </t>
  </si>
  <si>
    <t xml:space="preserve"> Grossed up scale</t>
  </si>
  <si>
    <t>New entrants</t>
  </si>
  <si>
    <t xml:space="preserve">New entrants  </t>
  </si>
  <si>
    <t xml:space="preserve">01/02/2022 Grossed Up Scale </t>
  </si>
  <si>
    <t>New entrants 01/02/2022</t>
  </si>
  <si>
    <t>Long Service Increment - after 3 yrs on max</t>
  </si>
  <si>
    <t>Personal Points</t>
  </si>
  <si>
    <t>Serving staff on max for less than 6 years (1)</t>
  </si>
  <si>
    <t>Serving staff on max for 6 years or more (2)</t>
  </si>
  <si>
    <t>Higher Executive Officer</t>
  </si>
  <si>
    <t>Staff Officer</t>
  </si>
  <si>
    <t>Clerical Officer</t>
  </si>
  <si>
    <t xml:space="preserve">New entrants </t>
  </si>
  <si>
    <t>New entrants  Grossed up scale</t>
  </si>
  <si>
    <t>L.S.I. 1</t>
  </si>
  <si>
    <t>L.S.I. 2</t>
  </si>
  <si>
    <t>Senior Technical Officer</t>
  </si>
  <si>
    <t>General Operatives &amp; Cleaner Grades</t>
  </si>
  <si>
    <t>After 0.5 Years</t>
  </si>
  <si>
    <t>After 1.5 Years</t>
  </si>
  <si>
    <t>After 2.5 Years</t>
  </si>
  <si>
    <t>After 3.5 Years</t>
  </si>
  <si>
    <t>After 4.5 Years</t>
  </si>
  <si>
    <t>After 5.5 Years</t>
  </si>
  <si>
    <t>After 6.5 Years</t>
  </si>
  <si>
    <t>After 7.5 Years</t>
  </si>
  <si>
    <t>After 8.5 Years</t>
  </si>
  <si>
    <t>After 9.5 Years</t>
  </si>
  <si>
    <t>After 10.5 Years</t>
  </si>
  <si>
    <t>After 11.5 Years</t>
  </si>
  <si>
    <t>Buildings Maintenance Manager</t>
  </si>
  <si>
    <t>Analyst Programmer 1</t>
  </si>
  <si>
    <t>Analyst Programmer 2</t>
  </si>
  <si>
    <t>Analyst Programmer 3</t>
  </si>
  <si>
    <t xml:space="preserve">Chief Technical Officer </t>
  </si>
  <si>
    <t>Senior Executive Officer in the President's Office</t>
  </si>
  <si>
    <t>Tradesperson</t>
  </si>
  <si>
    <t>On recruitment</t>
  </si>
  <si>
    <t>after 0.5 years</t>
  </si>
  <si>
    <t>after 1.5 years</t>
  </si>
  <si>
    <t>after 2.5 years</t>
  </si>
  <si>
    <t>after 3.5 years</t>
  </si>
  <si>
    <t>after 4.5 years</t>
  </si>
  <si>
    <t>after 5.5 years</t>
  </si>
  <si>
    <t>after 6.5 years</t>
  </si>
  <si>
    <t>after 7.5 years</t>
  </si>
  <si>
    <t>HOTEL &amp; CATERING COLLEGE, KILLYBEGS, CO.DONEGAL.</t>
  </si>
  <si>
    <t>New Entrants 1st Feb-22</t>
  </si>
  <si>
    <t>01/10/2022New Entrants</t>
  </si>
  <si>
    <t>Supervisors</t>
  </si>
  <si>
    <t>After two years service on point 1</t>
  </si>
  <si>
    <t>Production Chef/Co-ordinator</t>
  </si>
  <si>
    <t>Technicians</t>
  </si>
  <si>
    <t>Technicians Scale B</t>
  </si>
  <si>
    <t>LSI - payable after three years’ service on the maximum of the scale</t>
  </si>
  <si>
    <t>NATIONAL COLLEGE OF ART AND DESIGN</t>
  </si>
  <si>
    <t xml:space="preserve">02/02/2022         New Entrants </t>
  </si>
  <si>
    <t xml:space="preserve">01/10/2022 New Entrants  </t>
  </si>
  <si>
    <t>Head of Faculty</t>
  </si>
  <si>
    <t>Head of Department</t>
  </si>
  <si>
    <t>Finance Officer</t>
  </si>
  <si>
    <t>Grade V (Senior Clerk)</t>
  </si>
  <si>
    <t>Grade IV</t>
  </si>
  <si>
    <t>Grade III (Clerical Officer)</t>
  </si>
  <si>
    <t>Grade II (Clerk Typist)</t>
  </si>
  <si>
    <t>Senior Library  Assistant</t>
  </si>
  <si>
    <t>Building Officer</t>
  </si>
  <si>
    <t>General Operative</t>
  </si>
  <si>
    <t>Head Attendant</t>
  </si>
  <si>
    <t>(Grossing up to be applied in College to take account of pension contributions)</t>
  </si>
  <si>
    <t>Senior Attendant</t>
  </si>
  <si>
    <t xml:space="preserve">Technical Officer </t>
  </si>
  <si>
    <t>Assistant Librarian (scale on a personal to holder basis)</t>
  </si>
  <si>
    <t>Head of HR</t>
  </si>
  <si>
    <t>01/10/2021 Higher</t>
  </si>
  <si>
    <t>01/010/2021 PPC</t>
  </si>
  <si>
    <t>01/10/2021 PPC Higher</t>
  </si>
  <si>
    <t>01/02/2022 Higher</t>
  </si>
  <si>
    <t>01/02/2022 PPC</t>
  </si>
  <si>
    <t>01/02/2022 PPC Higher</t>
  </si>
  <si>
    <t>02/02/2022 Higher</t>
  </si>
  <si>
    <t>02/02/2022 PPC</t>
  </si>
  <si>
    <t>02/02/2022 PPC Higher</t>
  </si>
  <si>
    <t>01/10/2022 Higher</t>
  </si>
  <si>
    <t>01/10/2022 PPC</t>
  </si>
  <si>
    <t>01/10/2022 PPC Higher</t>
  </si>
  <si>
    <t xml:space="preserve">St. Angela's College </t>
  </si>
  <si>
    <t>Principal</t>
  </si>
  <si>
    <t>Senior Lecturer</t>
  </si>
  <si>
    <t>Bursar</t>
  </si>
  <si>
    <t>after 3 years satisfactory service at the maximum</t>
  </si>
  <si>
    <t>after 6 years satisfactory service at the maximum</t>
  </si>
  <si>
    <t>Secretary  to President</t>
  </si>
  <si>
    <t>LSI (After 3 years on maximum)</t>
  </si>
  <si>
    <t>LSI (After 6 years on maximum)</t>
  </si>
  <si>
    <t>Catering Supervisor</t>
  </si>
  <si>
    <t>Maximum</t>
  </si>
  <si>
    <t>LSI after 3 years satisfactory service at max.</t>
  </si>
  <si>
    <t>Cooks</t>
  </si>
  <si>
    <t>Home Economics Assistant</t>
  </si>
  <si>
    <t>Permanent Whole-time Secretary</t>
  </si>
  <si>
    <t>Domestics</t>
  </si>
  <si>
    <t>Maintenance Post</t>
  </si>
  <si>
    <t>after 1½ years</t>
  </si>
  <si>
    <t>after 2½ years</t>
  </si>
  <si>
    <t>after 3½ years</t>
  </si>
  <si>
    <t>after 4½ years</t>
  </si>
  <si>
    <t>after 5½ years</t>
  </si>
  <si>
    <t>after 6½ years</t>
  </si>
  <si>
    <t>after 7½ years</t>
  </si>
  <si>
    <t>after 8½ years</t>
  </si>
  <si>
    <t>after 9½ years</t>
  </si>
  <si>
    <t>after 10½ years</t>
  </si>
  <si>
    <t>after 11½ years</t>
  </si>
  <si>
    <t>TIPPERARY RURAL AND BUSINESS DEVELOPMENT INSTITUTE</t>
  </si>
  <si>
    <t>Chief Executive</t>
  </si>
  <si>
    <t>Programme Manager</t>
  </si>
  <si>
    <t>Programme Specialist</t>
  </si>
  <si>
    <t>Gr IV Administration</t>
  </si>
  <si>
    <t>Grade III Administration</t>
  </si>
  <si>
    <t>Knowledge Resource Centre Manager Client Services Manager Finance Officer Computer Services Manager</t>
  </si>
  <si>
    <t>Technician</t>
  </si>
  <si>
    <t>LSI Payable after 3 years on max of scale</t>
  </si>
  <si>
    <t>Placement Administrator</t>
  </si>
  <si>
    <t>Project Accountant - Grade VII</t>
  </si>
  <si>
    <t xml:space="preserve">Annual </t>
  </si>
  <si>
    <t>Attendents outside Dublin Area, Caretakers, Cleaning Supervisors</t>
  </si>
  <si>
    <t>Labratory Assistants DIT</t>
  </si>
  <si>
    <t>Faculty Librarian, Senior Librarian</t>
  </si>
  <si>
    <t>Academic Staff, Lecturers, Ass Lecturers, Senior Lec, Lec Redeployed to D.L.I.A.D.T</t>
  </si>
  <si>
    <t>Dublin Zone, General Operatives, Storepersons, Nightwatchman, Cooks</t>
  </si>
  <si>
    <t>Clerical and Administrative Staff Grade III to VII</t>
  </si>
  <si>
    <t>Senior Management Grades</t>
  </si>
  <si>
    <t>Nurses</t>
  </si>
  <si>
    <t xml:space="preserve">Craftsmen </t>
  </si>
  <si>
    <t xml:space="preserve">Maintenance Supervisor </t>
  </si>
  <si>
    <t>Technicians in Former DIT and  IOT Rep by SIPTU</t>
  </si>
  <si>
    <t>Technicians in Former DIT and  IOT Rep by UNITE</t>
  </si>
  <si>
    <t>Craft Assistant Waterford</t>
  </si>
  <si>
    <t>Technical Assistants (Formerly Higher Order Attendants)</t>
  </si>
  <si>
    <t>Principal Officer, Assistant Principal Officers</t>
  </si>
  <si>
    <t>Hotel and Catering College, Killybegs Co. Donegal</t>
  </si>
  <si>
    <t xml:space="preserve">Mary Immaculate College of Education </t>
  </si>
  <si>
    <t>National College of Art and Design</t>
  </si>
  <si>
    <t>St Angela's College of Education for Home Economics</t>
  </si>
  <si>
    <t xml:space="preserve">Tipperary Rural and Business Development Institute </t>
  </si>
  <si>
    <t xml:space="preserve">Link to Table of Contents </t>
  </si>
  <si>
    <t>New entrants  01/02/2022 Grossed up scale</t>
  </si>
  <si>
    <t xml:space="preserve">02/02/2022 Grossed Up Scale </t>
  </si>
  <si>
    <t>New entrants  02/02/22 Grossed up scale</t>
  </si>
  <si>
    <t xml:space="preserve">01/10/2022 Grossed Up Scale </t>
  </si>
  <si>
    <t>New entrants  01/10/22 Grossed up scale</t>
  </si>
  <si>
    <t>MARY IMMACULATE COLLEGE OF EDUCATION Grossed Up Grades</t>
  </si>
  <si>
    <t>Full time models</t>
  </si>
  <si>
    <t>Higher Order Attendants</t>
  </si>
  <si>
    <t>Student Counsellors</t>
  </si>
  <si>
    <t>Librarian &amp; Careers Officers</t>
  </si>
  <si>
    <t xml:space="preserve">Mary Immaculate College of Education Grossed Up Salaries </t>
  </si>
  <si>
    <t>Former IOT's and DIT Grades -</t>
  </si>
  <si>
    <r>
      <rPr>
        <sz val="14"/>
        <rFont val="Arial"/>
        <family val="2"/>
      </rPr>
      <t>Table of Contents</t>
    </r>
    <r>
      <rPr>
        <sz val="12"/>
        <rFont val="Arial"/>
        <family val="2"/>
      </rPr>
      <t xml:space="preserve"> - </t>
    </r>
    <r>
      <rPr>
        <b/>
        <sz val="14"/>
        <rFont val="Arial"/>
        <family val="2"/>
      </rPr>
      <t>CLICK ON LINKS BELOW</t>
    </r>
  </si>
  <si>
    <t>Current rates (prior to Building Momentum Extension proposals):</t>
  </si>
  <si>
    <t>Calculations</t>
  </si>
  <si>
    <t>Rates following application of Building Momentum Extension proposals</t>
  </si>
  <si>
    <t>Value of July restoration (€)</t>
  </si>
  <si>
    <t>Value of July restoration (%)</t>
  </si>
  <si>
    <t>Balance to be applied on 02 Feb 22 (%)</t>
  </si>
  <si>
    <t>Increase to be applied on 02 Feb 22 (€)</t>
  </si>
  <si>
    <t>Rate from 02 Feb 2022</t>
  </si>
  <si>
    <t>Rate from 01 July 2022</t>
  </si>
  <si>
    <t>Rate from 01 Oct 2022</t>
  </si>
  <si>
    <t>MIC President</t>
  </si>
  <si>
    <t>NCAD Director</t>
  </si>
  <si>
    <t>Salary Scales for Senior Grades in Technological Universities,Former IOTs and DIT</t>
  </si>
  <si>
    <t>Former Dublin Institute of Technology</t>
  </si>
  <si>
    <t>n/a</t>
  </si>
  <si>
    <t>ATU President</t>
  </si>
  <si>
    <t>MTU President</t>
  </si>
  <si>
    <t>SETU President</t>
  </si>
  <si>
    <t>TUS President</t>
  </si>
  <si>
    <t>Scales</t>
  </si>
  <si>
    <t>To: Technological Universities, Institutes of Technology, the National University of Ireland, the Royal Irish Academy, Mary Immaculate College of Education, the National College of Art and Design and St. Angela’s College</t>
  </si>
  <si>
    <t>New Entrants 01 Feb-22</t>
  </si>
  <si>
    <t>in former IOTs (Cork, Waterford, Galway/Mayo, Limerick</t>
  </si>
  <si>
    <t>and Dundalk Institute of Technology</t>
  </si>
  <si>
    <t>Athlone, Sligo, and Carlow)</t>
  </si>
  <si>
    <t>in other former Institutes of Technology</t>
  </si>
  <si>
    <t xml:space="preserve">Head of Development in former IOTs (Cork, Waterford </t>
  </si>
  <si>
    <t>Head of Development in other former</t>
  </si>
  <si>
    <t>IOT President Level I</t>
  </si>
  <si>
    <t>Scales for Technicians represented by SIPTU  Inclusive of 2½% increase w.e.f. 1/9/08</t>
  </si>
  <si>
    <t xml:space="preserve">01/10/2021 New Entrants </t>
  </si>
  <si>
    <t xml:space="preserve">01/02/2022 New Entrants </t>
  </si>
  <si>
    <t>Galway/Mayo, Limerick, Athlone, Sligo and Carlow)</t>
  </si>
  <si>
    <t xml:space="preserve">01/03/2023  New Entrants </t>
  </si>
  <si>
    <t>Rate from 01 Mar 2023</t>
  </si>
  <si>
    <t>01/03/2023  Grossed Up Scale</t>
  </si>
  <si>
    <t xml:space="preserve">01/03/2023 New Entrants </t>
  </si>
  <si>
    <t>New Entrants 01/03/2023  Grossed Up Scale</t>
  </si>
  <si>
    <t>Rate from 03 Mar 2023</t>
  </si>
  <si>
    <t>01/03/2023 Higher</t>
  </si>
  <si>
    <t>01/03/2023 PPC</t>
  </si>
  <si>
    <t>01/03/2023 PPC Higher</t>
  </si>
  <si>
    <t xml:space="preserve">TUI </t>
  </si>
  <si>
    <t xml:space="preserve">01/02/2023 New Entrants </t>
  </si>
  <si>
    <t xml:space="preserve">01/02/2023  New Entrants </t>
  </si>
  <si>
    <t xml:space="preserve">ATTENDANTS IN former IOTs outside the Dublin Area (inc Cork City Post 89) </t>
  </si>
  <si>
    <t>former CORK IOT (PRE 1989)</t>
  </si>
  <si>
    <t>former CORK IOT</t>
  </si>
  <si>
    <t>CARETAKERS IN  IOTs outside the Dublin area including Cork City (post 1989)</t>
  </si>
  <si>
    <t>Former Cork Institute of Technology</t>
  </si>
  <si>
    <t xml:space="preserve">CRAFTSMEN IN former DIT/IOT -- Where agreement was reached on </t>
  </si>
  <si>
    <t xml:space="preserve">FOREMAN CRAFTSMAN IN former DIT/IOT -- Where agreement was reached on </t>
  </si>
  <si>
    <t xml:space="preserve">CRAFTSMEN IN former DIT / IOTs -- Where agreement was reached on </t>
  </si>
  <si>
    <t xml:space="preserve">FOREMAN CRAFTSMEN IN former DIT/IOTs -- Where agreement was reached on </t>
  </si>
  <si>
    <t>New Structure - Technicians in former DIT and Institutes of Technology</t>
  </si>
  <si>
    <t>Technicians / Craft Assistants former DIT and Institutes of Technology</t>
  </si>
  <si>
    <t>Craft Assistant former Waterford IOT</t>
  </si>
  <si>
    <t>to: former DIT/DLIADT/IT Tallaght/IT Blanchardstown</t>
  </si>
  <si>
    <t>INSTITUTES OF TECHNOLOGY &amp; former DIT</t>
  </si>
  <si>
    <t>Former DUBLIN INSTITUTE OF TECHNOLOGY PERSONNEL</t>
  </si>
  <si>
    <t xml:space="preserve"> former DUBLIN INSTITUTE OF TECHNOLOGY PERSONNEL</t>
  </si>
  <si>
    <t>Laboratory Assistant former DIT</t>
  </si>
  <si>
    <t>Former D.I.T. Library Staff</t>
  </si>
  <si>
    <t>Revised salary scales for Officer grades in former D.I.T.</t>
  </si>
  <si>
    <r>
      <rPr>
        <b/>
        <sz val="14"/>
        <rFont val="Arial"/>
        <family val="2"/>
      </rPr>
      <t>APPENDIX 1</t>
    </r>
    <r>
      <rPr>
        <b/>
        <sz val="12"/>
        <rFont val="Calibri"/>
        <family val="2"/>
      </rPr>
      <t xml:space="preserve">  Application of 1st March 2023 Pay Adjustments  </t>
    </r>
    <r>
      <rPr>
        <b/>
        <sz val="11"/>
        <rFont val="Calibri"/>
        <family val="2"/>
      </rPr>
      <t>Circular 002/2023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</si>
</sst>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€&quot;#,##0;\-&quot;€&quot;#,##0"/>
    <numFmt numFmtId="165" formatCode="&quot;€&quot;#,##0;[Red]\-&quot;€&quot;#,##0"/>
    <numFmt numFmtId="167" formatCode="&quot;€&quot;#,##0.00;[Red]\-&quot;€&quot;#,##0.00"/>
    <numFmt numFmtId="171" formatCode="_-&quot;IR£&quot;* #,##0.00_-;\-&quot;IR£&quot;* #,##0.00_-;_-&quot;IR£&quot;* &quot;-&quot;??_-;_-@_-"/>
    <numFmt numFmtId="173" formatCode="[$€]\ #,##0.00"/>
    <numFmt numFmtId="174" formatCode="[$£-809]#,##0"/>
    <numFmt numFmtId="175" formatCode="&quot;IR£&quot;#,##0_);\(&quot;IR£&quot;#,##0\)"/>
    <numFmt numFmtId="176" formatCode="&quot;IR£&quot;#,##0.00_);\(&quot;IR£&quot;#,##0.00\)"/>
    <numFmt numFmtId="179" formatCode="[$€]#,##0.00"/>
    <numFmt numFmtId="182" formatCode="[$€-2]\ #,##0"/>
    <numFmt numFmtId="183" formatCode="[$€-2]\ #,##0.00"/>
    <numFmt numFmtId="187" formatCode="&quot;€&quot;#,##0"/>
    <numFmt numFmtId="188" formatCode="&quot;€&quot;#,##0.00"/>
    <numFmt numFmtId="192" formatCode="#,##0.00\ [$€-803]"/>
    <numFmt numFmtId="213" formatCode="mmm\ yy"/>
    <numFmt numFmtId="214" formatCode="mmm"/>
    <numFmt numFmtId="215" formatCode="[$€-83C]#,##0.00"/>
    <numFmt numFmtId="216" formatCode="[$-1809]dd\ mmmm\ yyyy;@"/>
  </numFmts>
  <fonts count="73" x14ac:knownFonts="1">
    <font>
      <sz val="12"/>
      <name val="Arial"/>
    </font>
    <font>
      <sz val="12"/>
      <name val="Arial"/>
    </font>
    <font>
      <sz val="10"/>
      <name val="Courier New"/>
      <family val="3"/>
    </font>
    <font>
      <sz val="8"/>
      <name val="Arial"/>
      <family val="2"/>
    </font>
    <font>
      <sz val="14"/>
      <name val="Helv"/>
    </font>
    <font>
      <sz val="12"/>
      <name val="Courier New"/>
      <family val="3"/>
    </font>
    <font>
      <sz val="12"/>
      <name val="Arial"/>
      <family val="2"/>
    </font>
    <font>
      <sz val="8"/>
      <color indexed="81"/>
      <name val="Tahoma"/>
      <family val="2"/>
    </font>
    <font>
      <u/>
      <sz val="12"/>
      <color indexed="12"/>
      <name val="Arial"/>
      <family val="2"/>
    </font>
    <font>
      <sz val="9"/>
      <color indexed="81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name val="Arial"/>
      <family val="2"/>
    </font>
    <font>
      <b/>
      <sz val="11"/>
      <name val="Trebuchet MS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sz val="9"/>
      <color indexed="81"/>
      <name val="Tahoma"/>
      <family val="2"/>
    </font>
    <font>
      <i/>
      <sz val="12"/>
      <name val="Arial"/>
      <family val="2"/>
    </font>
    <font>
      <b/>
      <u/>
      <sz val="12"/>
      <color indexed="12"/>
      <name val="Arial"/>
      <family val="2"/>
    </font>
    <font>
      <sz val="12"/>
      <name val="Arial"/>
    </font>
    <font>
      <sz val="14"/>
      <name val="Calibri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indexed="12"/>
      <name val="Calibri"/>
      <family val="2"/>
      <scheme val="minor"/>
    </font>
    <font>
      <sz val="8"/>
      <color indexed="12"/>
      <name val="Calibri"/>
      <family val="2"/>
      <scheme val="minor"/>
    </font>
    <font>
      <b/>
      <sz val="12"/>
      <color indexed="53"/>
      <name val="Calibri"/>
      <family val="2"/>
      <scheme val="minor"/>
    </font>
    <font>
      <u val="double"/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u/>
      <sz val="12"/>
      <name val="Calibri"/>
      <family val="2"/>
      <scheme val="minor"/>
    </font>
    <font>
      <i/>
      <u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1"/>
      <color theme="0"/>
      <name val="Lato"/>
      <family val="2"/>
    </font>
    <font>
      <b/>
      <sz val="12"/>
      <color theme="0"/>
      <name val="Lato"/>
      <family val="2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</font>
    <font>
      <b/>
      <i/>
      <sz val="12"/>
      <color theme="0"/>
      <name val="Lato"/>
      <family val="2"/>
    </font>
    <font>
      <i/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sz val="12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9" tint="0.79998168889431442"/>
      <name val="Arial"/>
      <family val="2"/>
    </font>
    <font>
      <b/>
      <sz val="10"/>
      <color theme="9" tint="0.7999816888943144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6"/>
      <color rgb="FF00B0F0"/>
      <name val="Arial"/>
      <family val="2"/>
    </font>
    <font>
      <b/>
      <sz val="10"/>
      <color rgb="FF00000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9" tint="0.7999816888943144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0"/>
      <name val="Calibri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rgb="FF108000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1" tint="0.249977111117893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ck">
        <color theme="0" tint="-0.249977111117893"/>
      </right>
      <top/>
      <bottom/>
      <diagonal/>
    </border>
    <border>
      <left/>
      <right/>
      <top style="thin">
        <color theme="1" tint="4.9989318521683403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 tint="4.9989318521683403E-2"/>
      </top>
      <bottom style="thin">
        <color theme="0" tint="-0.14999847407452621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 tint="4.9989318521683403E-2"/>
      </top>
      <bottom/>
      <diagonal/>
    </border>
    <border>
      <left style="thin">
        <color rgb="FF108000"/>
      </left>
      <right style="thin">
        <color rgb="FF108000"/>
      </right>
      <top style="thin">
        <color rgb="FF108000"/>
      </top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/>
      </top>
      <bottom/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1"/>
      </left>
      <right/>
      <top style="thin">
        <color theme="4" tint="-0.499984740745262"/>
      </top>
      <bottom style="double">
        <color theme="4" tint="-0.499984740745262"/>
      </bottom>
      <diagonal/>
    </border>
    <border>
      <left/>
      <right/>
      <top style="thin">
        <color theme="4" tint="-0.499984740745262"/>
      </top>
      <bottom style="double">
        <color theme="4" tint="-0.499984740745262"/>
      </bottom>
      <diagonal/>
    </border>
    <border>
      <left/>
      <right style="thin">
        <color theme="1"/>
      </right>
      <top style="thin">
        <color theme="4" tint="-0.499984740745262"/>
      </top>
      <bottom style="double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double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double">
        <color theme="4" tint="-0.499984740745262"/>
      </bottom>
      <diagonal/>
    </border>
    <border>
      <left/>
      <right style="thick">
        <color theme="0" tint="-0.249977111117893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ck">
        <color theme="0" tint="-0.249977111117893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ck">
        <color theme="0" tint="-0.249977111117893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1" tint="4.9989318521683403E-2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1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indexed="64"/>
      </left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4.9989318521683403E-2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4.9989318521683403E-2"/>
      </right>
      <top style="thin">
        <color theme="0" tint="-0.149998474074526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149998474074526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0.14999847407452621"/>
      </top>
      <bottom style="thin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1"/>
      </top>
      <bottom style="thin">
        <color theme="0" tint="-0.249977111117893"/>
      </bottom>
      <diagonal/>
    </border>
    <border>
      <left/>
      <right/>
      <top style="thin">
        <color theme="1"/>
      </top>
      <bottom style="thin">
        <color theme="1" tint="0.249977111117893"/>
      </bottom>
      <diagonal/>
    </border>
  </borders>
  <cellStyleXfs count="10">
    <xf numFmtId="0" fontId="0" fillId="0" borderId="0"/>
    <xf numFmtId="0" fontId="24" fillId="2" borderId="0" applyNumberFormat="0" applyBorder="0" applyAlignment="0" applyProtection="0"/>
    <xf numFmtId="171" fontId="1" fillId="0" borderId="0" applyFont="0" applyFill="0" applyBorder="0" applyAlignment="0" applyProtection="0"/>
    <xf numFmtId="179" fontId="2" fillId="0" borderId="0"/>
    <xf numFmtId="173" fontId="5" fillId="0" borderId="0"/>
    <xf numFmtId="173" fontId="5" fillId="0" borderId="0"/>
    <xf numFmtId="0" fontId="25" fillId="0" borderId="17" applyNumberFormat="0" applyFill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1" fillId="0" borderId="0"/>
    <xf numFmtId="4" fontId="4" fillId="0" borderId="0">
      <alignment horizontal="center"/>
    </xf>
  </cellStyleXfs>
  <cellXfs count="736">
    <xf numFmtId="0" fontId="0" fillId="0" borderId="0" xfId="0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0" fillId="0" borderId="0" xfId="0" applyFont="1" applyFill="1"/>
    <xf numFmtId="0" fontId="31" fillId="0" borderId="0" xfId="0" applyFont="1"/>
    <xf numFmtId="0" fontId="31" fillId="0" borderId="0" xfId="0" applyFont="1" applyAlignment="1" applyProtection="1">
      <alignment horizontal="left"/>
    </xf>
    <xf numFmtId="0" fontId="31" fillId="0" borderId="0" xfId="0" applyFont="1" applyFill="1"/>
    <xf numFmtId="0" fontId="29" fillId="0" borderId="0" xfId="0" applyFont="1" applyAlignment="1" applyProtection="1">
      <alignment horizontal="right"/>
    </xf>
    <xf numFmtId="0" fontId="30" fillId="0" borderId="0" xfId="0" applyFont="1" applyFill="1" applyBorder="1"/>
    <xf numFmtId="0" fontId="30" fillId="0" borderId="0" xfId="0" applyFont="1" applyBorder="1"/>
    <xf numFmtId="0" fontId="30" fillId="0" borderId="0" xfId="0" applyFont="1" applyBorder="1" applyAlignment="1">
      <alignment horizontal="center"/>
    </xf>
    <xf numFmtId="187" fontId="30" fillId="0" borderId="0" xfId="0" applyNumberFormat="1" applyFont="1" applyAlignment="1">
      <alignment horizontal="center"/>
    </xf>
    <xf numFmtId="0" fontId="30" fillId="0" borderId="0" xfId="0" applyFont="1" applyAlignment="1" applyProtection="1">
      <alignment horizontal="left"/>
    </xf>
    <xf numFmtId="0" fontId="32" fillId="0" borderId="0" xfId="0" applyFont="1" applyFill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1" fillId="0" borderId="0" xfId="0" applyFont="1" applyFill="1" applyBorder="1" applyAlignment="1" applyProtection="1">
      <alignment horizontal="center"/>
    </xf>
    <xf numFmtId="0" fontId="28" fillId="0" borderId="0" xfId="0" applyFont="1" applyAlignment="1" applyProtection="1">
      <alignment horizontal="left"/>
    </xf>
    <xf numFmtId="0" fontId="30" fillId="0" borderId="0" xfId="0" applyFont="1" applyAlignment="1">
      <alignment horizontal="center" vertical="center"/>
    </xf>
    <xf numFmtId="187" fontId="30" fillId="0" borderId="0" xfId="0" applyNumberFormat="1" applyFont="1" applyAlignment="1">
      <alignment horizontal="center" vertical="center"/>
    </xf>
    <xf numFmtId="187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/>
    <xf numFmtId="0" fontId="31" fillId="0" borderId="0" xfId="0" applyFont="1" applyAlignment="1">
      <alignment horizontal="center" vertical="center"/>
    </xf>
    <xf numFmtId="17" fontId="31" fillId="3" borderId="0" xfId="0" applyNumberFormat="1" applyFont="1" applyFill="1" applyAlignment="1">
      <alignment horizontal="center" vertical="center"/>
    </xf>
    <xf numFmtId="0" fontId="30" fillId="3" borderId="0" xfId="0" applyFont="1" applyFill="1"/>
    <xf numFmtId="183" fontId="30" fillId="4" borderId="18" xfId="0" applyNumberFormat="1" applyFont="1" applyFill="1" applyBorder="1" applyAlignment="1">
      <alignment horizontal="center" vertical="center"/>
    </xf>
    <xf numFmtId="183" fontId="30" fillId="0" borderId="19" xfId="0" applyNumberFormat="1" applyFont="1" applyBorder="1" applyAlignment="1">
      <alignment horizontal="center" vertical="center"/>
    </xf>
    <xf numFmtId="183" fontId="30" fillId="0" borderId="0" xfId="0" applyNumberFormat="1" applyFont="1" applyAlignment="1">
      <alignment horizontal="center" vertical="center"/>
    </xf>
    <xf numFmtId="183" fontId="30" fillId="0" borderId="2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7" fontId="11" fillId="0" borderId="0" xfId="0" applyNumberFormat="1" applyFont="1" applyAlignment="1">
      <alignment horizontal="center" vertical="center"/>
    </xf>
    <xf numFmtId="188" fontId="11" fillId="0" borderId="0" xfId="0" applyNumberFormat="1" applyFont="1" applyAlignment="1">
      <alignment horizontal="center" vertical="center"/>
    </xf>
    <xf numFmtId="167" fontId="11" fillId="0" borderId="20" xfId="0" applyNumberFormat="1" applyFont="1" applyBorder="1" applyAlignment="1">
      <alignment horizontal="center" vertical="center"/>
    </xf>
    <xf numFmtId="17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17" fontId="31" fillId="3" borderId="0" xfId="0" applyNumberFormat="1" applyFont="1" applyFill="1" applyBorder="1" applyAlignment="1">
      <alignment horizontal="center"/>
    </xf>
    <xf numFmtId="17" fontId="30" fillId="3" borderId="0" xfId="0" applyNumberFormat="1" applyFont="1" applyFill="1" applyAlignment="1">
      <alignment horizontal="center" vertical="center"/>
    </xf>
    <xf numFmtId="182" fontId="30" fillId="0" borderId="0" xfId="0" applyNumberFormat="1" applyFont="1" applyAlignment="1">
      <alignment horizontal="center" vertical="center"/>
    </xf>
    <xf numFmtId="0" fontId="31" fillId="3" borderId="0" xfId="0" applyFont="1" applyFill="1" applyAlignment="1">
      <alignment horizontal="center" vertical="center"/>
    </xf>
    <xf numFmtId="188" fontId="30" fillId="0" borderId="0" xfId="0" applyNumberFormat="1" applyFont="1" applyAlignment="1">
      <alignment horizontal="center" vertical="center"/>
    </xf>
    <xf numFmtId="17" fontId="31" fillId="3" borderId="0" xfId="0" applyNumberFormat="1" applyFont="1" applyFill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31" fillId="0" borderId="0" xfId="0" applyFont="1" applyFill="1" applyAlignment="1" applyProtection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1" fillId="0" borderId="0" xfId="0" applyFont="1" applyAlignment="1" applyProtection="1">
      <alignment horizontal="center" vertical="center"/>
    </xf>
    <xf numFmtId="0" fontId="31" fillId="3" borderId="0" xfId="0" applyFont="1" applyFill="1" applyAlignment="1" applyProtection="1">
      <alignment horizontal="center" vertical="center"/>
    </xf>
    <xf numFmtId="175" fontId="30" fillId="0" borderId="1" xfId="0" applyNumberFormat="1" applyFont="1" applyFill="1" applyBorder="1" applyAlignment="1" applyProtection="1">
      <alignment horizontal="left"/>
    </xf>
    <xf numFmtId="0" fontId="0" fillId="0" borderId="0" xfId="0" applyAlignment="1">
      <alignment horizontal="center" vertical="center"/>
    </xf>
    <xf numFmtId="182" fontId="30" fillId="0" borderId="0" xfId="0" applyNumberFormat="1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183" fontId="30" fillId="4" borderId="21" xfId="0" applyNumberFormat="1" applyFont="1" applyFill="1" applyBorder="1" applyAlignment="1">
      <alignment horizontal="center" vertical="center"/>
    </xf>
    <xf numFmtId="0" fontId="31" fillId="3" borderId="0" xfId="0" applyFont="1" applyFill="1" applyAlignment="1">
      <alignment horizontal="center"/>
    </xf>
    <xf numFmtId="17" fontId="30" fillId="3" borderId="22" xfId="0" applyNumberFormat="1" applyFont="1" applyFill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192" fontId="30" fillId="0" borderId="22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182" fontId="30" fillId="0" borderId="18" xfId="0" applyNumberFormat="1" applyFont="1" applyBorder="1" applyAlignment="1">
      <alignment horizontal="center"/>
    </xf>
    <xf numFmtId="17" fontId="12" fillId="3" borderId="0" xfId="0" applyNumberFormat="1" applyFont="1" applyFill="1" applyAlignment="1">
      <alignment horizontal="center" vertical="center"/>
    </xf>
    <xf numFmtId="182" fontId="30" fillId="0" borderId="23" xfId="0" applyNumberFormat="1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23" xfId="0" applyFont="1" applyBorder="1"/>
    <xf numFmtId="187" fontId="30" fillId="0" borderId="23" xfId="0" applyNumberFormat="1" applyFont="1" applyBorder="1" applyAlignment="1">
      <alignment horizontal="center" vertical="center"/>
    </xf>
    <xf numFmtId="187" fontId="30" fillId="0" borderId="18" xfId="0" applyNumberFormat="1" applyFont="1" applyBorder="1" applyAlignment="1">
      <alignment horizontal="center" vertical="center"/>
    </xf>
    <xf numFmtId="187" fontId="30" fillId="0" borderId="24" xfId="0" applyNumberFormat="1" applyFont="1" applyBorder="1" applyAlignment="1">
      <alignment horizontal="center" vertical="center"/>
    </xf>
    <xf numFmtId="0" fontId="30" fillId="0" borderId="23" xfId="0" applyFont="1" applyFill="1" applyBorder="1"/>
    <xf numFmtId="187" fontId="30" fillId="0" borderId="25" xfId="0" applyNumberFormat="1" applyFont="1" applyBorder="1" applyAlignment="1">
      <alignment horizontal="center" vertical="center"/>
    </xf>
    <xf numFmtId="182" fontId="30" fillId="0" borderId="0" xfId="0" applyNumberFormat="1" applyFont="1" applyAlignment="1">
      <alignment horizontal="center"/>
    </xf>
    <xf numFmtId="0" fontId="31" fillId="3" borderId="0" xfId="0" quotePrefix="1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174" fontId="30" fillId="0" borderId="0" xfId="0" applyNumberFormat="1" applyFont="1" applyFill="1" applyAlignment="1">
      <alignment horizontal="center"/>
    </xf>
    <xf numFmtId="0" fontId="30" fillId="0" borderId="0" xfId="0" applyFont="1" applyFill="1" applyAlignment="1">
      <alignment horizontal="center"/>
    </xf>
    <xf numFmtId="0" fontId="31" fillId="0" borderId="0" xfId="0" quotePrefix="1" applyFont="1" applyFill="1" applyAlignment="1">
      <alignment horizontal="center"/>
    </xf>
    <xf numFmtId="182" fontId="30" fillId="0" borderId="18" xfId="0" applyNumberFormat="1" applyFont="1" applyBorder="1" applyAlignment="1">
      <alignment horizontal="center" vertical="center"/>
    </xf>
    <xf numFmtId="182" fontId="30" fillId="0" borderId="24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1" fillId="0" borderId="1" xfId="0" applyFont="1" applyFill="1" applyBorder="1" applyAlignment="1">
      <alignment horizontal="center" vertical="center"/>
    </xf>
    <xf numFmtId="17" fontId="12" fillId="3" borderId="0" xfId="0" applyNumberFormat="1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14" fontId="31" fillId="3" borderId="0" xfId="0" applyNumberFormat="1" applyFont="1" applyFill="1" applyAlignment="1">
      <alignment horizontal="center" vertical="center"/>
    </xf>
    <xf numFmtId="0" fontId="30" fillId="3" borderId="0" xfId="0" applyFont="1" applyFill="1" applyAlignment="1">
      <alignment horizontal="center"/>
    </xf>
    <xf numFmtId="176" fontId="30" fillId="0" borderId="0" xfId="0" applyNumberFormat="1" applyFont="1" applyAlignment="1" applyProtection="1">
      <alignment horizontal="center" vertical="center"/>
    </xf>
    <xf numFmtId="0" fontId="36" fillId="0" borderId="0" xfId="0" applyFont="1" applyAlignment="1">
      <alignment horizontal="center" vertical="center"/>
    </xf>
    <xf numFmtId="14" fontId="30" fillId="0" borderId="0" xfId="0" applyNumberFormat="1" applyFont="1" applyAlignment="1">
      <alignment horizontal="center" vertical="center"/>
    </xf>
    <xf numFmtId="17" fontId="30" fillId="0" borderId="0" xfId="0" applyNumberFormat="1" applyFont="1" applyAlignment="1">
      <alignment horizontal="center" vertical="center"/>
    </xf>
    <xf numFmtId="17" fontId="30" fillId="3" borderId="0" xfId="0" applyNumberFormat="1" applyFont="1" applyFill="1" applyAlignment="1">
      <alignment horizontal="center"/>
    </xf>
    <xf numFmtId="0" fontId="37" fillId="3" borderId="0" xfId="0" applyFont="1" applyFill="1" applyAlignment="1">
      <alignment horizontal="center" vertical="center"/>
    </xf>
    <xf numFmtId="0" fontId="31" fillId="3" borderId="0" xfId="0" applyFont="1" applyFill="1" applyBorder="1" applyAlignment="1" applyProtection="1">
      <alignment horizontal="center"/>
    </xf>
    <xf numFmtId="0" fontId="30" fillId="3" borderId="0" xfId="0" applyFont="1" applyFill="1" applyBorder="1" applyAlignment="1">
      <alignment horizontal="center"/>
    </xf>
    <xf numFmtId="0" fontId="31" fillId="0" borderId="26" xfId="0" applyFont="1" applyFill="1" applyBorder="1" applyAlignment="1" applyProtection="1">
      <alignment horizontal="center"/>
    </xf>
    <xf numFmtId="0" fontId="31" fillId="0" borderId="26" xfId="0" applyFont="1" applyFill="1" applyBorder="1" applyAlignment="1">
      <alignment horizontal="center"/>
    </xf>
    <xf numFmtId="0" fontId="30" fillId="0" borderId="26" xfId="0" applyFont="1" applyFill="1" applyBorder="1" applyAlignment="1">
      <alignment horizontal="center"/>
    </xf>
    <xf numFmtId="0" fontId="31" fillId="0" borderId="20" xfId="0" applyFont="1" applyFill="1" applyBorder="1" applyAlignment="1" applyProtection="1">
      <alignment horizontal="center"/>
    </xf>
    <xf numFmtId="0" fontId="31" fillId="0" borderId="20" xfId="0" applyFont="1" applyFill="1" applyBorder="1" applyAlignment="1">
      <alignment horizontal="center"/>
    </xf>
    <xf numFmtId="0" fontId="30" fillId="0" borderId="20" xfId="0" applyFont="1" applyFill="1" applyBorder="1" applyAlignment="1">
      <alignment horizontal="center"/>
    </xf>
    <xf numFmtId="0" fontId="31" fillId="0" borderId="27" xfId="0" applyFont="1" applyFill="1" applyBorder="1" applyAlignment="1" applyProtection="1">
      <alignment horizontal="center"/>
    </xf>
    <xf numFmtId="0" fontId="31" fillId="0" borderId="27" xfId="0" applyFont="1" applyFill="1" applyBorder="1" applyAlignment="1">
      <alignment horizontal="center"/>
    </xf>
    <xf numFmtId="0" fontId="30" fillId="0" borderId="27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182" fontId="30" fillId="0" borderId="0" xfId="0" applyNumberFormat="1" applyFont="1" applyFill="1" applyBorder="1" applyAlignment="1">
      <alignment horizontal="center"/>
    </xf>
    <xf numFmtId="182" fontId="30" fillId="0" borderId="18" xfId="0" applyNumberFormat="1" applyFont="1" applyFill="1" applyBorder="1" applyAlignment="1">
      <alignment horizontal="center"/>
    </xf>
    <xf numFmtId="182" fontId="30" fillId="0" borderId="24" xfId="0" applyNumberFormat="1" applyFont="1" applyFill="1" applyBorder="1" applyAlignment="1">
      <alignment horizontal="center"/>
    </xf>
    <xf numFmtId="182" fontId="30" fillId="0" borderId="20" xfId="0" applyNumberFormat="1" applyFont="1" applyFill="1" applyBorder="1" applyAlignment="1">
      <alignment horizontal="center"/>
    </xf>
    <xf numFmtId="182" fontId="30" fillId="0" borderId="27" xfId="0" applyNumberFormat="1" applyFont="1" applyFill="1" applyBorder="1" applyAlignment="1">
      <alignment horizontal="center"/>
    </xf>
    <xf numFmtId="182" fontId="30" fillId="0" borderId="28" xfId="0" applyNumberFormat="1" applyFont="1" applyFill="1" applyBorder="1" applyAlignment="1">
      <alignment horizontal="center"/>
    </xf>
    <xf numFmtId="0" fontId="28" fillId="3" borderId="0" xfId="0" applyFont="1" applyFill="1" applyAlignment="1">
      <alignment horizontal="center"/>
    </xf>
    <xf numFmtId="0" fontId="30" fillId="3" borderId="0" xfId="0" applyFont="1" applyFill="1" applyBorder="1" applyAlignment="1">
      <alignment horizontal="center" vertical="center"/>
    </xf>
    <xf numFmtId="175" fontId="31" fillId="0" borderId="0" xfId="0" applyNumberFormat="1" applyFont="1" applyFill="1" applyBorder="1" applyAlignment="1" applyProtection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175" fontId="39" fillId="0" borderId="3" xfId="0" applyNumberFormat="1" applyFont="1" applyBorder="1" applyAlignment="1" applyProtection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175" fontId="41" fillId="0" borderId="3" xfId="0" applyNumberFormat="1" applyFont="1" applyBorder="1" applyAlignment="1" applyProtection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0" fillId="0" borderId="24" xfId="0" applyFont="1" applyBorder="1"/>
    <xf numFmtId="0" fontId="31" fillId="0" borderId="27" xfId="0" applyFont="1" applyBorder="1" applyAlignment="1" applyProtection="1">
      <alignment horizontal="left"/>
    </xf>
    <xf numFmtId="182" fontId="30" fillId="0" borderId="27" xfId="0" applyNumberFormat="1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182" fontId="30" fillId="0" borderId="28" xfId="0" applyNumberFormat="1" applyFont="1" applyBorder="1" applyAlignment="1">
      <alignment horizontal="center" vertical="center"/>
    </xf>
    <xf numFmtId="0" fontId="30" fillId="0" borderId="27" xfId="0" applyFont="1" applyBorder="1"/>
    <xf numFmtId="40" fontId="42" fillId="3" borderId="0" xfId="0" applyNumberFormat="1" applyFont="1" applyFill="1" applyAlignment="1">
      <alignment horizontal="center" vertical="center"/>
    </xf>
    <xf numFmtId="183" fontId="30" fillId="0" borderId="29" xfId="0" applyNumberFormat="1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0" xfId="0" quotePrefix="1" applyFont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87" fontId="30" fillId="0" borderId="27" xfId="0" applyNumberFormat="1" applyFont="1" applyBorder="1" applyAlignment="1">
      <alignment horizontal="center" vertical="center"/>
    </xf>
    <xf numFmtId="0" fontId="31" fillId="0" borderId="0" xfId="0" applyFont="1" applyFill="1" applyAlignment="1" applyProtection="1">
      <alignment horizontal="center"/>
    </xf>
    <xf numFmtId="0" fontId="30" fillId="0" borderId="0" xfId="0" applyFont="1" applyFill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</xf>
    <xf numFmtId="0" fontId="43" fillId="0" borderId="0" xfId="0" applyFont="1" applyFill="1" applyAlignment="1">
      <alignment horizontal="center"/>
    </xf>
    <xf numFmtId="0" fontId="44" fillId="0" borderId="0" xfId="0" applyFont="1" applyFill="1" applyAlignment="1" applyProtection="1">
      <alignment horizontal="center"/>
    </xf>
    <xf numFmtId="176" fontId="31" fillId="3" borderId="0" xfId="0" quotePrefix="1" applyNumberFormat="1" applyFont="1" applyFill="1" applyAlignment="1" applyProtection="1">
      <alignment horizontal="center"/>
    </xf>
    <xf numFmtId="183" fontId="30" fillId="0" borderId="30" xfId="0" applyNumberFormat="1" applyFont="1" applyBorder="1" applyAlignment="1">
      <alignment horizontal="center"/>
    </xf>
    <xf numFmtId="183" fontId="30" fillId="0" borderId="29" xfId="0" applyNumberFormat="1" applyFont="1" applyBorder="1" applyAlignment="1">
      <alignment horizontal="center"/>
    </xf>
    <xf numFmtId="0" fontId="29" fillId="3" borderId="0" xfId="0" applyFont="1" applyFill="1" applyAlignment="1">
      <alignment horizontal="center" vertical="center"/>
    </xf>
    <xf numFmtId="17" fontId="31" fillId="3" borderId="0" xfId="0" applyNumberFormat="1" applyFont="1" applyFill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176" fontId="10" fillId="3" borderId="0" xfId="0" quotePrefix="1" applyNumberFormat="1" applyFont="1" applyFill="1" applyAlignment="1" applyProtection="1">
      <alignment horizontal="center" vertical="center" wrapText="1"/>
    </xf>
    <xf numFmtId="176" fontId="10" fillId="0" borderId="0" xfId="0" quotePrefix="1" applyNumberFormat="1" applyFont="1" applyFill="1" applyAlignment="1" applyProtection="1">
      <alignment horizontal="center" vertical="center" wrapText="1"/>
    </xf>
    <xf numFmtId="176" fontId="10" fillId="0" borderId="0" xfId="0" applyNumberFormat="1" applyFont="1" applyFill="1" applyAlignment="1" applyProtection="1">
      <alignment horizontal="center" vertical="center"/>
    </xf>
    <xf numFmtId="0" fontId="10" fillId="0" borderId="0" xfId="0" quotePrefix="1" applyFont="1" applyFill="1" applyAlignment="1">
      <alignment horizontal="center" vertical="center"/>
    </xf>
    <xf numFmtId="176" fontId="10" fillId="0" borderId="0" xfId="0" quotePrefix="1" applyNumberFormat="1" applyFont="1" applyFill="1" applyAlignment="1" applyProtection="1">
      <alignment horizontal="center" vertical="center"/>
    </xf>
    <xf numFmtId="176" fontId="11" fillId="0" borderId="0" xfId="0" quotePrefix="1" applyNumberFormat="1" applyFont="1" applyFill="1" applyAlignment="1" applyProtection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167" fontId="30" fillId="0" borderId="0" xfId="0" applyNumberFormat="1" applyFont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12" fillId="0" borderId="1" xfId="0" applyFont="1" applyBorder="1"/>
    <xf numFmtId="0" fontId="0" fillId="0" borderId="1" xfId="0" applyBorder="1" applyAlignment="1">
      <alignment horizontal="center" vertical="center"/>
    </xf>
    <xf numFmtId="165" fontId="30" fillId="0" borderId="1" xfId="0" applyNumberFormat="1" applyFont="1" applyBorder="1" applyAlignment="1">
      <alignment horizontal="center" vertical="center"/>
    </xf>
    <xf numFmtId="165" fontId="30" fillId="0" borderId="0" xfId="0" applyNumberFormat="1" applyFont="1" applyBorder="1" applyAlignment="1">
      <alignment horizontal="center" vertical="center"/>
    </xf>
    <xf numFmtId="182" fontId="30" fillId="0" borderId="3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82" fontId="30" fillId="0" borderId="32" xfId="0" applyNumberFormat="1" applyFont="1" applyFill="1" applyBorder="1" applyAlignment="1">
      <alignment horizontal="center"/>
    </xf>
    <xf numFmtId="0" fontId="31" fillId="0" borderId="6" xfId="0" applyFont="1" applyFill="1" applyBorder="1" applyAlignment="1" applyProtection="1">
      <alignment horizontal="center"/>
    </xf>
    <xf numFmtId="182" fontId="30" fillId="0" borderId="33" xfId="0" applyNumberFormat="1" applyFont="1" applyFill="1" applyBorder="1" applyAlignment="1">
      <alignment horizontal="center"/>
    </xf>
    <xf numFmtId="0" fontId="31" fillId="0" borderId="6" xfId="0" applyFont="1" applyFill="1" applyBorder="1" applyAlignment="1">
      <alignment horizontal="center"/>
    </xf>
    <xf numFmtId="0" fontId="30" fillId="0" borderId="6" xfId="0" applyFont="1" applyFill="1" applyBorder="1" applyAlignment="1">
      <alignment horizontal="center"/>
    </xf>
    <xf numFmtId="175" fontId="26" fillId="3" borderId="0" xfId="0" applyNumberFormat="1" applyFont="1" applyFill="1" applyBorder="1" applyAlignment="1" applyProtection="1">
      <alignment horizontal="center" vertical="center"/>
    </xf>
    <xf numFmtId="17" fontId="26" fillId="3" borderId="0" xfId="0" applyNumberFormat="1" applyFont="1" applyFill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187" fontId="6" fillId="0" borderId="1" xfId="0" applyNumberFormat="1" applyFont="1" applyBorder="1" applyAlignment="1">
      <alignment horizontal="center" vertical="center"/>
    </xf>
    <xf numFmtId="187" fontId="6" fillId="0" borderId="18" xfId="0" applyNumberFormat="1" applyFont="1" applyBorder="1" applyAlignment="1">
      <alignment horizontal="center"/>
    </xf>
    <xf numFmtId="187" fontId="6" fillId="0" borderId="0" xfId="0" applyNumberFormat="1" applyFont="1" applyAlignment="1">
      <alignment horizontal="center" vertical="center"/>
    </xf>
    <xf numFmtId="0" fontId="31" fillId="3" borderId="0" xfId="0" quotePrefix="1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7" fontId="11" fillId="0" borderId="0" xfId="0" applyNumberFormat="1" applyFont="1" applyBorder="1" applyAlignment="1">
      <alignment horizontal="center" vertical="center"/>
    </xf>
    <xf numFmtId="188" fontId="6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center" vertical="center"/>
    </xf>
    <xf numFmtId="187" fontId="30" fillId="0" borderId="0" xfId="0" applyNumberFormat="1" applyFont="1" applyBorder="1" applyAlignment="1">
      <alignment horizontal="center" vertical="center"/>
    </xf>
    <xf numFmtId="187" fontId="30" fillId="0" borderId="34" xfId="0" applyNumberFormat="1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187" fontId="30" fillId="0" borderId="6" xfId="0" applyNumberFormat="1" applyFont="1" applyBorder="1" applyAlignment="1">
      <alignment horizontal="center" vertical="center"/>
    </xf>
    <xf numFmtId="187" fontId="30" fillId="0" borderId="33" xfId="0" applyNumberFormat="1" applyFont="1" applyBorder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5" fontId="11" fillId="0" borderId="6" xfId="0" applyNumberFormat="1" applyFont="1" applyBorder="1" applyAlignment="1">
      <alignment horizontal="center" vertical="center"/>
    </xf>
    <xf numFmtId="183" fontId="30" fillId="0" borderId="0" xfId="0" applyNumberFormat="1" applyFont="1" applyBorder="1" applyAlignment="1">
      <alignment horizontal="center" vertical="center"/>
    </xf>
    <xf numFmtId="0" fontId="30" fillId="0" borderId="6" xfId="0" applyFont="1" applyBorder="1" applyAlignment="1">
      <alignment horizontal="center"/>
    </xf>
    <xf numFmtId="187" fontId="30" fillId="0" borderId="0" xfId="0" applyNumberFormat="1" applyFont="1" applyBorder="1" applyAlignment="1">
      <alignment horizontal="center"/>
    </xf>
    <xf numFmtId="0" fontId="43" fillId="0" borderId="6" xfId="0" applyFont="1" applyFill="1" applyBorder="1" applyAlignment="1" applyProtection="1">
      <alignment horizontal="center"/>
    </xf>
    <xf numFmtId="187" fontId="30" fillId="0" borderId="6" xfId="0" applyNumberFormat="1" applyFont="1" applyBorder="1" applyAlignment="1">
      <alignment horizontal="center"/>
    </xf>
    <xf numFmtId="182" fontId="30" fillId="0" borderId="27" xfId="0" applyNumberFormat="1" applyFont="1" applyBorder="1"/>
    <xf numFmtId="182" fontId="30" fillId="0" borderId="0" xfId="0" applyNumberFormat="1" applyFont="1"/>
    <xf numFmtId="182" fontId="0" fillId="0" borderId="0" xfId="0" applyNumberFormat="1" applyAlignment="1">
      <alignment horizontal="center" vertical="center"/>
    </xf>
    <xf numFmtId="187" fontId="30" fillId="0" borderId="35" xfId="0" applyNumberFormat="1" applyFont="1" applyBorder="1" applyAlignment="1">
      <alignment horizontal="center" vertical="center"/>
    </xf>
    <xf numFmtId="187" fontId="30" fillId="0" borderId="0" xfId="0" applyNumberFormat="1" applyFont="1"/>
    <xf numFmtId="182" fontId="0" fillId="0" borderId="0" xfId="0" applyNumberFormat="1" applyAlignment="1">
      <alignment horizontal="center"/>
    </xf>
    <xf numFmtId="182" fontId="6" fillId="0" borderId="3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82" fontId="0" fillId="0" borderId="0" xfId="0" applyNumberFormat="1" applyBorder="1" applyAlignment="1">
      <alignment horizontal="center"/>
    </xf>
    <xf numFmtId="182" fontId="6" fillId="0" borderId="0" xfId="0" applyNumberFormat="1" applyFont="1" applyBorder="1" applyAlignment="1">
      <alignment horizontal="center"/>
    </xf>
    <xf numFmtId="14" fontId="10" fillId="3" borderId="0" xfId="0" quotePrefix="1" applyNumberFormat="1" applyFont="1" applyFill="1" applyAlignment="1">
      <alignment horizontal="center" vertical="center"/>
    </xf>
    <xf numFmtId="14" fontId="10" fillId="3" borderId="6" xfId="0" quotePrefix="1" applyNumberFormat="1" applyFont="1" applyFill="1" applyBorder="1" applyAlignment="1">
      <alignment horizontal="center" vertical="center"/>
    </xf>
    <xf numFmtId="14" fontId="31" fillId="3" borderId="0" xfId="0" quotePrefix="1" applyNumberFormat="1" applyFont="1" applyFill="1" applyAlignment="1">
      <alignment horizontal="center"/>
    </xf>
    <xf numFmtId="14" fontId="31" fillId="3" borderId="0" xfId="0" quotePrefix="1" applyNumberFormat="1" applyFont="1" applyFill="1" applyAlignment="1">
      <alignment horizontal="center" vertical="center"/>
    </xf>
    <xf numFmtId="0" fontId="30" fillId="5" borderId="0" xfId="0" applyFont="1" applyFill="1"/>
    <xf numFmtId="0" fontId="31" fillId="6" borderId="0" xfId="0" applyFont="1" applyFill="1"/>
    <xf numFmtId="14" fontId="31" fillId="3" borderId="0" xfId="0" quotePrefix="1" applyNumberFormat="1" applyFont="1" applyFill="1" applyBorder="1" applyAlignment="1">
      <alignment horizontal="center"/>
    </xf>
    <xf numFmtId="182" fontId="30" fillId="0" borderId="0" xfId="0" applyNumberFormat="1" applyFont="1" applyBorder="1" applyAlignment="1">
      <alignment horizontal="center"/>
    </xf>
    <xf numFmtId="187" fontId="6" fillId="0" borderId="21" xfId="0" applyNumberFormat="1" applyFont="1" applyBorder="1" applyAlignment="1">
      <alignment horizontal="center"/>
    </xf>
    <xf numFmtId="182" fontId="6" fillId="0" borderId="36" xfId="0" applyNumberFormat="1" applyFont="1" applyBorder="1" applyAlignment="1">
      <alignment horizontal="center"/>
    </xf>
    <xf numFmtId="0" fontId="31" fillId="3" borderId="0" xfId="0" quotePrefix="1" applyFont="1" applyFill="1" applyAlignment="1">
      <alignment horizontal="center" vertical="center" wrapText="1"/>
    </xf>
    <xf numFmtId="0" fontId="31" fillId="3" borderId="0" xfId="0" applyFont="1" applyFill="1" applyAlignment="1" applyProtection="1">
      <alignment horizontal="center" vertical="center" wrapText="1"/>
    </xf>
    <xf numFmtId="0" fontId="42" fillId="3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center" vertical="center" wrapText="1"/>
    </xf>
    <xf numFmtId="14" fontId="10" fillId="3" borderId="0" xfId="0" applyNumberFormat="1" applyFont="1" applyFill="1" applyAlignment="1">
      <alignment horizontal="center" vertical="center"/>
    </xf>
    <xf numFmtId="188" fontId="14" fillId="0" borderId="0" xfId="0" applyNumberFormat="1" applyFont="1"/>
    <xf numFmtId="187" fontId="30" fillId="0" borderId="23" xfId="2" applyNumberFormat="1" applyFont="1" applyBorder="1" applyAlignment="1">
      <alignment horizontal="center" vertical="center"/>
    </xf>
    <xf numFmtId="187" fontId="30" fillId="0" borderId="0" xfId="2" applyNumberFormat="1" applyFont="1" applyBorder="1" applyAlignment="1">
      <alignment horizontal="center" vertical="center"/>
    </xf>
    <xf numFmtId="188" fontId="14" fillId="0" borderId="0" xfId="0" applyNumberFormat="1" applyFont="1" applyAlignment="1">
      <alignment horizontal="center" vertical="center"/>
    </xf>
    <xf numFmtId="188" fontId="14" fillId="0" borderId="0" xfId="0" applyNumberFormat="1" applyFont="1" applyAlignment="1">
      <alignment horizontal="center"/>
    </xf>
    <xf numFmtId="188" fontId="30" fillId="0" borderId="0" xfId="2" applyNumberFormat="1" applyFont="1" applyAlignment="1">
      <alignment horizontal="center" vertical="center"/>
    </xf>
    <xf numFmtId="14" fontId="31" fillId="3" borderId="0" xfId="0" applyNumberFormat="1" applyFont="1" applyFill="1" applyAlignment="1">
      <alignment horizontal="center"/>
    </xf>
    <xf numFmtId="0" fontId="31" fillId="3" borderId="0" xfId="0" applyFont="1" applyFill="1" applyBorder="1" applyAlignment="1">
      <alignment horizontal="center" vertical="center"/>
    </xf>
    <xf numFmtId="14" fontId="31" fillId="3" borderId="0" xfId="0" applyNumberFormat="1" applyFont="1" applyFill="1" applyBorder="1" applyAlignment="1">
      <alignment horizontal="center" vertical="center"/>
    </xf>
    <xf numFmtId="0" fontId="31" fillId="3" borderId="0" xfId="0" quotePrefix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wrapText="1"/>
    </xf>
    <xf numFmtId="188" fontId="30" fillId="0" borderId="0" xfId="0" applyNumberFormat="1" applyFont="1" applyBorder="1" applyAlignment="1">
      <alignment horizontal="center" vertical="center"/>
    </xf>
    <xf numFmtId="0" fontId="45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0" fillId="0" borderId="0" xfId="0" applyFont="1" applyFill="1" applyBorder="1" applyAlignment="1">
      <alignment horizontal="center" wrapText="1"/>
    </xf>
    <xf numFmtId="182" fontId="30" fillId="5" borderId="0" xfId="0" applyNumberFormat="1" applyFont="1" applyFill="1" applyBorder="1" applyAlignment="1">
      <alignment horizontal="center" vertical="center"/>
    </xf>
    <xf numFmtId="182" fontId="30" fillId="0" borderId="1" xfId="0" applyNumberFormat="1" applyFont="1" applyBorder="1" applyAlignment="1">
      <alignment horizontal="center" vertical="center"/>
    </xf>
    <xf numFmtId="187" fontId="30" fillId="0" borderId="1" xfId="2" applyNumberFormat="1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182" fontId="30" fillId="0" borderId="7" xfId="0" applyNumberFormat="1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187" fontId="30" fillId="0" borderId="7" xfId="2" applyNumberFormat="1" applyFont="1" applyBorder="1" applyAlignment="1">
      <alignment horizontal="center" vertical="center"/>
    </xf>
    <xf numFmtId="182" fontId="30" fillId="0" borderId="6" xfId="0" applyNumberFormat="1" applyFont="1" applyBorder="1" applyAlignment="1">
      <alignment horizontal="center"/>
    </xf>
    <xf numFmtId="187" fontId="30" fillId="0" borderId="6" xfId="2" applyNumberFormat="1" applyFont="1" applyBorder="1" applyAlignment="1">
      <alignment horizontal="center" vertical="center"/>
    </xf>
    <xf numFmtId="182" fontId="30" fillId="5" borderId="6" xfId="0" applyNumberFormat="1" applyFont="1" applyFill="1" applyBorder="1" applyAlignment="1">
      <alignment horizontal="center" vertical="center"/>
    </xf>
    <xf numFmtId="0" fontId="46" fillId="7" borderId="37" xfId="0" applyFont="1" applyFill="1" applyBorder="1" applyAlignment="1">
      <alignment horizontal="center" vertical="center" wrapText="1"/>
    </xf>
    <xf numFmtId="213" fontId="46" fillId="7" borderId="37" xfId="0" applyNumberFormat="1" applyFont="1" applyFill="1" applyBorder="1" applyAlignment="1">
      <alignment horizontal="center" vertical="center"/>
    </xf>
    <xf numFmtId="214" fontId="46" fillId="7" borderId="37" xfId="0" applyNumberFormat="1" applyFont="1" applyFill="1" applyBorder="1" applyAlignment="1">
      <alignment horizontal="center" vertical="center"/>
    </xf>
    <xf numFmtId="17" fontId="47" fillId="7" borderId="38" xfId="0" applyNumberFormat="1" applyFont="1" applyFill="1" applyBorder="1" applyAlignment="1">
      <alignment horizontal="center" vertical="center"/>
    </xf>
    <xf numFmtId="0" fontId="47" fillId="8" borderId="0" xfId="0" applyFont="1" applyFill="1" applyAlignment="1">
      <alignment horizontal="center" vertical="center"/>
    </xf>
    <xf numFmtId="14" fontId="47" fillId="7" borderId="38" xfId="0" applyNumberFormat="1" applyFont="1" applyFill="1" applyBorder="1" applyAlignment="1">
      <alignment horizontal="center" vertical="center"/>
    </xf>
    <xf numFmtId="0" fontId="47" fillId="8" borderId="0" xfId="0" applyFont="1" applyFill="1" applyAlignment="1">
      <alignment horizontal="center" vertical="center" wrapText="1"/>
    </xf>
    <xf numFmtId="14" fontId="48" fillId="8" borderId="0" xfId="0" applyNumberFormat="1" applyFont="1" applyFill="1" applyAlignment="1">
      <alignment horizontal="center" vertical="center"/>
    </xf>
    <xf numFmtId="17" fontId="48" fillId="8" borderId="0" xfId="0" applyNumberFormat="1" applyFont="1" applyFill="1" applyAlignment="1">
      <alignment horizontal="center" vertical="center" wrapText="1"/>
    </xf>
    <xf numFmtId="165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87" fontId="0" fillId="0" borderId="0" xfId="0" applyNumberFormat="1" applyFont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82" fontId="0" fillId="0" borderId="1" xfId="0" applyNumberFormat="1" applyFont="1" applyBorder="1" applyAlignment="1">
      <alignment horizontal="center" vertical="center"/>
    </xf>
    <xf numFmtId="18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82" fontId="0" fillId="0" borderId="0" xfId="0" applyNumberFormat="1" applyFont="1" applyAlignment="1">
      <alignment horizontal="center" vertical="center"/>
    </xf>
    <xf numFmtId="14" fontId="47" fillId="7" borderId="37" xfId="0" applyNumberFormat="1" applyFont="1" applyFill="1" applyBorder="1" applyAlignment="1">
      <alignment horizontal="center" vertical="center" wrapText="1"/>
    </xf>
    <xf numFmtId="14" fontId="47" fillId="7" borderId="38" xfId="0" applyNumberFormat="1" applyFont="1" applyFill="1" applyBorder="1" applyAlignment="1">
      <alignment horizontal="center" vertical="center" wrapText="1"/>
    </xf>
    <xf numFmtId="14" fontId="47" fillId="8" borderId="0" xfId="0" applyNumberFormat="1" applyFont="1" applyFill="1" applyAlignment="1">
      <alignment horizontal="center" vertical="center" wrapText="1"/>
    </xf>
    <xf numFmtId="165" fontId="0" fillId="0" borderId="33" xfId="0" applyNumberFormat="1" applyFont="1" applyBorder="1" applyAlignment="1">
      <alignment horizontal="center"/>
    </xf>
    <xf numFmtId="0" fontId="0" fillId="9" borderId="0" xfId="0" applyFont="1" applyFill="1" applyBorder="1" applyAlignment="1"/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5" fontId="0" fillId="0" borderId="0" xfId="0" applyNumberFormat="1" applyFont="1" applyBorder="1" applyAlignment="1">
      <alignment horizontal="center" vertical="center"/>
    </xf>
    <xf numFmtId="187" fontId="49" fillId="0" borderId="0" xfId="0" applyNumberFormat="1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0" fillId="9" borderId="0" xfId="0" applyFont="1" applyFill="1" applyAlignment="1"/>
    <xf numFmtId="165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5" fontId="0" fillId="0" borderId="18" xfId="0" applyNumberFormat="1" applyFont="1" applyBorder="1" applyAlignment="1">
      <alignment horizontal="center"/>
    </xf>
    <xf numFmtId="0" fontId="0" fillId="0" borderId="0" xfId="0" applyFont="1" applyAlignment="1"/>
    <xf numFmtId="165" fontId="0" fillId="0" borderId="6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87" fontId="49" fillId="0" borderId="6" xfId="0" applyNumberFormat="1" applyFont="1" applyBorder="1" applyAlignment="1">
      <alignment horizontal="center" vertical="center"/>
    </xf>
    <xf numFmtId="0" fontId="0" fillId="0" borderId="6" xfId="0" applyFont="1" applyBorder="1" applyAlignment="1"/>
    <xf numFmtId="165" fontId="0" fillId="0" borderId="21" xfId="0" applyNumberFormat="1" applyFont="1" applyBorder="1" applyAlignment="1">
      <alignment horizontal="center"/>
    </xf>
    <xf numFmtId="165" fontId="0" fillId="0" borderId="6" xfId="0" applyNumberFormat="1" applyFont="1" applyBorder="1" applyAlignment="1">
      <alignment horizontal="center" vertical="center"/>
    </xf>
    <xf numFmtId="165" fontId="0" fillId="0" borderId="24" xfId="0" applyNumberFormat="1" applyFont="1" applyBorder="1" applyAlignment="1">
      <alignment horizontal="center"/>
    </xf>
    <xf numFmtId="0" fontId="0" fillId="9" borderId="8" xfId="0" applyFont="1" applyFill="1" applyBorder="1" applyAlignment="1"/>
    <xf numFmtId="187" fontId="0" fillId="0" borderId="0" xfId="0" applyNumberFormat="1" applyFont="1" applyBorder="1" applyAlignment="1">
      <alignment horizontal="center"/>
    </xf>
    <xf numFmtId="187" fontId="0" fillId="0" borderId="0" xfId="0" applyNumberFormat="1" applyFont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88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/>
    <xf numFmtId="167" fontId="0" fillId="0" borderId="0" xfId="0" applyNumberFormat="1" applyFont="1" applyAlignment="1">
      <alignment horizontal="center"/>
    </xf>
    <xf numFmtId="188" fontId="0" fillId="0" borderId="0" xfId="0" applyNumberFormat="1" applyFont="1" applyAlignment="1">
      <alignment horizontal="center"/>
    </xf>
    <xf numFmtId="167" fontId="0" fillId="0" borderId="0" xfId="0" applyNumberFormat="1" applyFont="1" applyBorder="1" applyAlignment="1">
      <alignment horizontal="center" vertical="center"/>
    </xf>
    <xf numFmtId="167" fontId="0" fillId="0" borderId="0" xfId="0" applyNumberFormat="1" applyFont="1" applyBorder="1" applyAlignment="1">
      <alignment horizontal="center"/>
    </xf>
    <xf numFmtId="188" fontId="49" fillId="0" borderId="0" xfId="0" applyNumberFormat="1" applyFont="1" applyAlignment="1">
      <alignment horizontal="center" vertical="center"/>
    </xf>
    <xf numFmtId="187" fontId="0" fillId="0" borderId="6" xfId="0" applyNumberFormat="1" applyFont="1" applyBorder="1" applyAlignment="1">
      <alignment horizontal="center"/>
    </xf>
    <xf numFmtId="182" fontId="0" fillId="0" borderId="0" xfId="0" applyNumberFormat="1" applyFont="1" applyBorder="1" applyAlignment="1">
      <alignment horizontal="center"/>
    </xf>
    <xf numFmtId="182" fontId="0" fillId="0" borderId="0" xfId="0" applyNumberFormat="1" applyFont="1" applyAlignment="1">
      <alignment horizontal="center"/>
    </xf>
    <xf numFmtId="14" fontId="47" fillId="7" borderId="37" xfId="0" applyNumberFormat="1" applyFont="1" applyFill="1" applyBorder="1" applyAlignment="1">
      <alignment horizontal="center" vertical="center"/>
    </xf>
    <xf numFmtId="14" fontId="50" fillId="7" borderId="38" xfId="0" applyNumberFormat="1" applyFont="1" applyFill="1" applyBorder="1" applyAlignment="1">
      <alignment horizontal="center" vertical="center"/>
    </xf>
    <xf numFmtId="14" fontId="47" fillId="8" borderId="0" xfId="0" applyNumberFormat="1" applyFont="1" applyFill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88" fontId="0" fillId="0" borderId="0" xfId="0" applyNumberFormat="1" applyFont="1" applyAlignment="1">
      <alignment horizontal="center" vertical="center"/>
    </xf>
    <xf numFmtId="187" fontId="0" fillId="0" borderId="0" xfId="0" applyNumberFormat="1" applyFont="1" applyBorder="1" applyAlignment="1">
      <alignment horizontal="center" vertical="center"/>
    </xf>
    <xf numFmtId="165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87" fontId="0" fillId="0" borderId="1" xfId="0" applyNumberFormat="1" applyFont="1" applyBorder="1" applyAlignment="1">
      <alignment horizontal="center"/>
    </xf>
    <xf numFmtId="188" fontId="0" fillId="0" borderId="0" xfId="0" applyNumberFormat="1" applyFont="1" applyBorder="1" applyAlignment="1">
      <alignment horizontal="center"/>
    </xf>
    <xf numFmtId="187" fontId="0" fillId="4" borderId="1" xfId="0" applyNumberFormat="1" applyFont="1" applyFill="1" applyBorder="1" applyAlignment="1">
      <alignment horizontal="center"/>
    </xf>
    <xf numFmtId="187" fontId="0" fillId="0" borderId="0" xfId="2" applyNumberFormat="1" applyFont="1" applyBorder="1" applyAlignment="1">
      <alignment horizontal="center" vertical="center"/>
    </xf>
    <xf numFmtId="18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87" fontId="0" fillId="0" borderId="1" xfId="2" applyNumberFormat="1" applyFont="1" applyBorder="1" applyAlignment="1">
      <alignment horizontal="center" vertical="center"/>
    </xf>
    <xf numFmtId="187" fontId="0" fillId="0" borderId="1" xfId="0" applyNumberForma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188" fontId="0" fillId="0" borderId="0" xfId="2" applyNumberFormat="1" applyFont="1" applyBorder="1" applyAlignment="1">
      <alignment horizontal="center" vertical="center"/>
    </xf>
    <xf numFmtId="188" fontId="0" fillId="0" borderId="0" xfId="0" applyNumberFormat="1" applyBorder="1" applyAlignment="1">
      <alignment horizontal="center" vertical="center"/>
    </xf>
    <xf numFmtId="188" fontId="0" fillId="0" borderId="1" xfId="2" applyNumberFormat="1" applyFont="1" applyBorder="1" applyAlignment="1">
      <alignment horizontal="center" vertical="center"/>
    </xf>
    <xf numFmtId="188" fontId="0" fillId="0" borderId="1" xfId="0" applyNumberFormat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4" fontId="46" fillId="7" borderId="37" xfId="0" applyNumberFormat="1" applyFont="1" applyFill="1" applyBorder="1" applyAlignment="1">
      <alignment horizontal="center" vertical="center"/>
    </xf>
    <xf numFmtId="14" fontId="47" fillId="10" borderId="0" xfId="6" applyNumberFormat="1" applyFont="1" applyFill="1" applyBorder="1" applyAlignment="1">
      <alignment horizontal="center" vertical="center"/>
    </xf>
    <xf numFmtId="14" fontId="47" fillId="10" borderId="0" xfId="6" applyNumberFormat="1" applyFont="1" applyFill="1" applyBorder="1" applyAlignment="1">
      <alignment horizontal="center" vertical="center" wrapText="1"/>
    </xf>
    <xf numFmtId="187" fontId="0" fillId="0" borderId="0" xfId="2" applyNumberFormat="1" applyFont="1" applyAlignment="1">
      <alignment horizontal="center" vertical="center"/>
    </xf>
    <xf numFmtId="188" fontId="0" fillId="0" borderId="6" xfId="2" applyNumberFormat="1" applyFont="1" applyBorder="1" applyAlignment="1">
      <alignment horizontal="center" vertical="center"/>
    </xf>
    <xf numFmtId="188" fontId="0" fillId="0" borderId="6" xfId="0" applyNumberFormat="1" applyBorder="1" applyAlignment="1">
      <alignment horizontal="center" vertical="center"/>
    </xf>
    <xf numFmtId="187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2" fillId="9" borderId="0" xfId="0" applyFont="1" applyFill="1" applyBorder="1" applyAlignment="1"/>
    <xf numFmtId="0" fontId="52" fillId="9" borderId="0" xfId="0" applyFont="1" applyFill="1" applyAlignment="1"/>
    <xf numFmtId="0" fontId="52" fillId="9" borderId="6" xfId="0" applyFont="1" applyFill="1" applyBorder="1" applyAlignment="1"/>
    <xf numFmtId="188" fontId="30" fillId="0" borderId="0" xfId="0" applyNumberFormat="1" applyFont="1"/>
    <xf numFmtId="3" fontId="30" fillId="0" borderId="0" xfId="0" applyNumberFormat="1" applyFont="1"/>
    <xf numFmtId="14" fontId="10" fillId="3" borderId="0" xfId="0" applyNumberFormat="1" applyFont="1" applyFill="1" applyAlignment="1">
      <alignment horizontal="center" vertical="center" wrapText="1"/>
    </xf>
    <xf numFmtId="215" fontId="30" fillId="0" borderId="0" xfId="0" applyNumberFormat="1" applyFont="1"/>
    <xf numFmtId="0" fontId="8" fillId="0" borderId="0" xfId="7" quotePrefix="1" applyAlignment="1" applyProtection="1"/>
    <xf numFmtId="0" fontId="6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8" fillId="0" borderId="0" xfId="7" applyAlignment="1" applyProtection="1"/>
    <xf numFmtId="0" fontId="11" fillId="0" borderId="39" xfId="0" applyFont="1" applyBorder="1" applyAlignment="1">
      <alignment horizontal="center" vertical="center"/>
    </xf>
    <xf numFmtId="0" fontId="53" fillId="9" borderId="0" xfId="0" applyFont="1" applyFill="1" applyAlignment="1">
      <alignment horizontal="center"/>
    </xf>
    <xf numFmtId="14" fontId="53" fillId="9" borderId="0" xfId="0" applyNumberFormat="1" applyFont="1" applyFill="1" applyAlignment="1">
      <alignment horizontal="center"/>
    </xf>
    <xf numFmtId="0" fontId="53" fillId="9" borderId="0" xfId="0" applyFont="1" applyFill="1" applyAlignment="1">
      <alignment horizontal="center" vertical="center"/>
    </xf>
    <xf numFmtId="165" fontId="53" fillId="9" borderId="0" xfId="0" applyNumberFormat="1" applyFont="1" applyFill="1" applyAlignment="1">
      <alignment horizontal="center"/>
    </xf>
    <xf numFmtId="165" fontId="53" fillId="9" borderId="0" xfId="0" applyNumberFormat="1" applyFont="1" applyFill="1" applyAlignment="1">
      <alignment horizontal="center" vertical="center"/>
    </xf>
    <xf numFmtId="165" fontId="53" fillId="9" borderId="0" xfId="0" applyNumberFormat="1" applyFont="1" applyFill="1" applyAlignment="1"/>
    <xf numFmtId="187" fontId="53" fillId="9" borderId="0" xfId="2" applyNumberFormat="1" applyFont="1" applyFill="1" applyAlignment="1"/>
    <xf numFmtId="165" fontId="53" fillId="9" borderId="8" xfId="0" applyNumberFormat="1" applyFont="1" applyFill="1" applyBorder="1" applyAlignment="1">
      <alignment horizontal="center"/>
    </xf>
    <xf numFmtId="165" fontId="53" fillId="9" borderId="8" xfId="0" applyNumberFormat="1" applyFont="1" applyFill="1" applyBorder="1" applyAlignment="1">
      <alignment horizontal="center" vertical="center"/>
    </xf>
    <xf numFmtId="165" fontId="53" fillId="9" borderId="8" xfId="0" applyNumberFormat="1" applyFont="1" applyFill="1" applyBorder="1" applyAlignment="1"/>
    <xf numFmtId="187" fontId="53" fillId="9" borderId="8" xfId="2" applyNumberFormat="1" applyFont="1" applyFill="1" applyBorder="1" applyAlignment="1"/>
    <xf numFmtId="14" fontId="53" fillId="9" borderId="0" xfId="0" applyNumberFormat="1" applyFont="1" applyFill="1" applyBorder="1" applyAlignment="1">
      <alignment horizontal="center"/>
    </xf>
    <xf numFmtId="0" fontId="53" fillId="9" borderId="0" xfId="0" applyFont="1" applyFill="1" applyBorder="1" applyAlignment="1">
      <alignment horizontal="center"/>
    </xf>
    <xf numFmtId="165" fontId="53" fillId="9" borderId="0" xfId="0" applyNumberFormat="1" applyFont="1" applyFill="1" applyBorder="1" applyAlignment="1">
      <alignment horizontal="center" vertical="center"/>
    </xf>
    <xf numFmtId="165" fontId="53" fillId="9" borderId="0" xfId="0" applyNumberFormat="1" applyFont="1" applyFill="1" applyBorder="1" applyAlignment="1">
      <alignment horizontal="center"/>
    </xf>
    <xf numFmtId="165" fontId="53" fillId="9" borderId="0" xfId="0" applyNumberFormat="1" applyFont="1" applyFill="1" applyBorder="1" applyAlignment="1"/>
    <xf numFmtId="0" fontId="53" fillId="9" borderId="8" xfId="0" applyFont="1" applyFill="1" applyBorder="1" applyAlignment="1">
      <alignment horizontal="center"/>
    </xf>
    <xf numFmtId="0" fontId="54" fillId="9" borderId="0" xfId="0" applyFont="1" applyFill="1" applyBorder="1" applyAlignment="1">
      <alignment horizontal="center" vertical="center" wrapText="1"/>
    </xf>
    <xf numFmtId="167" fontId="53" fillId="9" borderId="0" xfId="0" applyNumberFormat="1" applyFont="1" applyFill="1" applyBorder="1" applyAlignment="1">
      <alignment horizontal="center" vertical="center"/>
    </xf>
    <xf numFmtId="167" fontId="53" fillId="9" borderId="0" xfId="0" applyNumberFormat="1" applyFont="1" applyFill="1" applyBorder="1" applyAlignment="1">
      <alignment horizontal="center"/>
    </xf>
    <xf numFmtId="167" fontId="53" fillId="9" borderId="0" xfId="0" applyNumberFormat="1" applyFont="1" applyFill="1" applyBorder="1" applyAlignment="1"/>
    <xf numFmtId="167" fontId="53" fillId="9" borderId="0" xfId="0" applyNumberFormat="1" applyFont="1" applyFill="1" applyAlignment="1">
      <alignment horizontal="center"/>
    </xf>
    <xf numFmtId="167" fontId="53" fillId="9" borderId="0" xfId="0" applyNumberFormat="1" applyFont="1" applyFill="1" applyAlignment="1">
      <alignment horizontal="center" vertical="center"/>
    </xf>
    <xf numFmtId="167" fontId="53" fillId="9" borderId="0" xfId="0" applyNumberFormat="1" applyFont="1" applyFill="1" applyAlignment="1"/>
    <xf numFmtId="188" fontId="53" fillId="9" borderId="0" xfId="2" applyNumberFormat="1" applyFont="1" applyFill="1" applyAlignment="1"/>
    <xf numFmtId="167" fontId="53" fillId="9" borderId="6" xfId="0" applyNumberFormat="1" applyFont="1" applyFill="1" applyBorder="1" applyAlignment="1">
      <alignment horizontal="center"/>
    </xf>
    <xf numFmtId="167" fontId="53" fillId="9" borderId="6" xfId="0" applyNumberFormat="1" applyFont="1" applyFill="1" applyBorder="1" applyAlignment="1">
      <alignment horizontal="center" vertical="center"/>
    </xf>
    <xf numFmtId="167" fontId="53" fillId="9" borderId="6" xfId="0" applyNumberFormat="1" applyFont="1" applyFill="1" applyBorder="1" applyAlignment="1"/>
    <xf numFmtId="188" fontId="53" fillId="9" borderId="6" xfId="2" applyNumberFormat="1" applyFont="1" applyFill="1" applyBorder="1" applyAlignment="1"/>
    <xf numFmtId="165" fontId="53" fillId="0" borderId="0" xfId="0" applyNumberFormat="1" applyFont="1" applyBorder="1" applyAlignment="1">
      <alignment horizontal="center" vertical="center"/>
    </xf>
    <xf numFmtId="0" fontId="53" fillId="0" borderId="0" xfId="0" applyFont="1" applyAlignment="1">
      <alignment horizontal="center"/>
    </xf>
    <xf numFmtId="187" fontId="53" fillId="0" borderId="9" xfId="0" applyNumberFormat="1" applyFont="1" applyBorder="1" applyAlignment="1">
      <alignment horizontal="center"/>
    </xf>
    <xf numFmtId="187" fontId="53" fillId="0" borderId="0" xfId="0" applyNumberFormat="1" applyFont="1" applyAlignment="1">
      <alignment horizontal="center"/>
    </xf>
    <xf numFmtId="182" fontId="30" fillId="0" borderId="40" xfId="0" applyNumberFormat="1" applyFont="1" applyFill="1" applyBorder="1" applyAlignment="1">
      <alignment horizontal="center"/>
    </xf>
    <xf numFmtId="182" fontId="30" fillId="0" borderId="21" xfId="0" applyNumberFormat="1" applyFont="1" applyBorder="1" applyAlignment="1">
      <alignment horizontal="center" vertical="center"/>
    </xf>
    <xf numFmtId="182" fontId="30" fillId="0" borderId="34" xfId="0" applyNumberFormat="1" applyFont="1" applyBorder="1" applyAlignment="1">
      <alignment horizontal="center" vertical="center"/>
    </xf>
    <xf numFmtId="182" fontId="30" fillId="0" borderId="40" xfId="0" applyNumberFormat="1" applyFont="1" applyBorder="1" applyAlignment="1">
      <alignment horizontal="center" vertical="center"/>
    </xf>
    <xf numFmtId="0" fontId="30" fillId="0" borderId="21" xfId="0" applyFont="1" applyBorder="1"/>
    <xf numFmtId="182" fontId="30" fillId="0" borderId="41" xfId="0" applyNumberFormat="1" applyFont="1" applyBorder="1" applyAlignment="1">
      <alignment horizontal="center" vertical="center"/>
    </xf>
    <xf numFmtId="0" fontId="30" fillId="0" borderId="40" xfId="0" applyFont="1" applyBorder="1"/>
    <xf numFmtId="182" fontId="30" fillId="0" borderId="0" xfId="2" applyNumberFormat="1" applyFont="1" applyBorder="1" applyAlignment="1">
      <alignment horizontal="center" vertical="center"/>
    </xf>
    <xf numFmtId="0" fontId="0" fillId="4" borderId="0" xfId="0" applyFill="1"/>
    <xf numFmtId="0" fontId="0" fillId="4" borderId="42" xfId="0" applyFill="1" applyBorder="1"/>
    <xf numFmtId="0" fontId="8" fillId="0" borderId="0" xfId="7" quotePrefix="1" applyFill="1" applyAlignment="1" applyProtection="1"/>
    <xf numFmtId="188" fontId="30" fillId="0" borderId="0" xfId="2" applyNumberFormat="1" applyFont="1" applyFill="1" applyBorder="1" applyAlignment="1">
      <alignment horizontal="center" vertical="center"/>
    </xf>
    <xf numFmtId="188" fontId="30" fillId="0" borderId="0" xfId="0" applyNumberFormat="1" applyFont="1" applyFill="1" applyBorder="1" applyAlignment="1">
      <alignment horizontal="center" vertical="center"/>
    </xf>
    <xf numFmtId="188" fontId="30" fillId="0" borderId="2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87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6" fillId="11" borderId="10" xfId="0" applyFont="1" applyFill="1" applyBorder="1" applyAlignment="1">
      <alignment horizontal="center" vertical="center" wrapText="1"/>
    </xf>
    <xf numFmtId="0" fontId="26" fillId="12" borderId="11" xfId="0" applyFont="1" applyFill="1" applyBorder="1" applyAlignment="1">
      <alignment horizontal="center" vertical="center" wrapText="1"/>
    </xf>
    <xf numFmtId="0" fontId="26" fillId="12" borderId="10" xfId="0" applyFont="1" applyFill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center" vertical="center" wrapText="1"/>
    </xf>
    <xf numFmtId="216" fontId="26" fillId="13" borderId="10" xfId="0" applyNumberFormat="1" applyFont="1" applyFill="1" applyBorder="1" applyAlignment="1">
      <alignment horizontal="center" vertical="center"/>
    </xf>
    <xf numFmtId="17" fontId="55" fillId="13" borderId="11" xfId="0" applyNumberFormat="1" applyFont="1" applyFill="1" applyBorder="1" applyAlignment="1">
      <alignment horizontal="center" vertical="center" wrapText="1"/>
    </xf>
    <xf numFmtId="0" fontId="55" fillId="13" borderId="10" xfId="0" applyFont="1" applyFill="1" applyBorder="1" applyAlignment="1">
      <alignment horizontal="center" vertical="center" wrapText="1"/>
    </xf>
    <xf numFmtId="216" fontId="26" fillId="13" borderId="10" xfId="0" applyNumberFormat="1" applyFont="1" applyFill="1" applyBorder="1" applyAlignment="1">
      <alignment horizontal="center" vertical="center" wrapText="1"/>
    </xf>
    <xf numFmtId="187" fontId="56" fillId="0" borderId="11" xfId="0" applyNumberFormat="1" applyFont="1" applyFill="1" applyBorder="1" applyAlignment="1">
      <alignment horizontal="center"/>
    </xf>
    <xf numFmtId="10" fontId="56" fillId="0" borderId="10" xfId="0" applyNumberFormat="1" applyFont="1" applyFill="1" applyBorder="1" applyAlignment="1">
      <alignment horizontal="center"/>
    </xf>
    <xf numFmtId="187" fontId="56" fillId="0" borderId="10" xfId="0" applyNumberFormat="1" applyFont="1" applyFill="1" applyBorder="1" applyAlignment="1">
      <alignment horizontal="center"/>
    </xf>
    <xf numFmtId="188" fontId="0" fillId="0" borderId="0" xfId="0" applyNumberFormat="1" applyFont="1" applyAlignment="1"/>
    <xf numFmtId="10" fontId="0" fillId="0" borderId="0" xfId="0" applyNumberFormat="1" applyFont="1" applyAlignment="1">
      <alignment horizontal="center"/>
    </xf>
    <xf numFmtId="10" fontId="0" fillId="0" borderId="0" xfId="0" applyNumberFormat="1" applyFont="1" applyAlignment="1"/>
    <xf numFmtId="188" fontId="6" fillId="0" borderId="1" xfId="0" applyNumberFormat="1" applyFont="1" applyBorder="1" applyAlignment="1">
      <alignment horizontal="center"/>
    </xf>
    <xf numFmtId="188" fontId="6" fillId="0" borderId="0" xfId="0" applyNumberFormat="1" applyFont="1" applyBorder="1" applyAlignment="1">
      <alignment horizontal="center"/>
    </xf>
    <xf numFmtId="0" fontId="57" fillId="8" borderId="12" xfId="0" applyFont="1" applyFill="1" applyBorder="1" applyAlignment="1">
      <alignment horizontal="center"/>
    </xf>
    <xf numFmtId="187" fontId="57" fillId="8" borderId="12" xfId="0" applyNumberFormat="1" applyFont="1" applyFill="1" applyBorder="1" applyAlignment="1">
      <alignment horizontal="center"/>
    </xf>
    <xf numFmtId="14" fontId="57" fillId="8" borderId="13" xfId="0" applyNumberFormat="1" applyFont="1" applyFill="1" applyBorder="1" applyAlignment="1">
      <alignment horizontal="center"/>
    </xf>
    <xf numFmtId="14" fontId="57" fillId="8" borderId="12" xfId="0" applyNumberFormat="1" applyFont="1" applyFill="1" applyBorder="1" applyAlignment="1">
      <alignment horizontal="center" wrapText="1"/>
    </xf>
    <xf numFmtId="14" fontId="57" fillId="8" borderId="12" xfId="0" applyNumberFormat="1" applyFont="1" applyFill="1" applyBorder="1" applyAlignment="1">
      <alignment horizontal="center"/>
    </xf>
    <xf numFmtId="14" fontId="58" fillId="8" borderId="12" xfId="0" applyNumberFormat="1" applyFont="1" applyFill="1" applyBorder="1" applyAlignment="1">
      <alignment horizontal="center" wrapText="1"/>
    </xf>
    <xf numFmtId="0" fontId="57" fillId="0" borderId="12" xfId="0" applyFont="1" applyBorder="1" applyAlignment="1">
      <alignment horizontal="center"/>
    </xf>
    <xf numFmtId="0" fontId="59" fillId="0" borderId="0" xfId="0" applyFont="1" applyFill="1" applyBorder="1" applyAlignment="1">
      <alignment horizontal="left"/>
    </xf>
    <xf numFmtId="187" fontId="60" fillId="0" borderId="0" xfId="0" applyNumberFormat="1" applyFont="1" applyFill="1" applyBorder="1"/>
    <xf numFmtId="187" fontId="27" fillId="0" borderId="0" xfId="0" applyNumberFormat="1" applyFont="1" applyFill="1" applyBorder="1" applyAlignment="1">
      <alignment horizontal="center"/>
    </xf>
    <xf numFmtId="187" fontId="60" fillId="0" borderId="0" xfId="0" applyNumberFormat="1" applyFont="1" applyFill="1" applyBorder="1" applyAlignment="1">
      <alignment horizontal="center"/>
    </xf>
    <xf numFmtId="187" fontId="56" fillId="0" borderId="0" xfId="0" applyNumberFormat="1" applyFont="1" applyFill="1" applyBorder="1" applyAlignment="1">
      <alignment horizontal="center"/>
    </xf>
    <xf numFmtId="10" fontId="56" fillId="0" borderId="0" xfId="0" applyNumberFormat="1" applyFont="1" applyFill="1" applyBorder="1" applyAlignment="1">
      <alignment horizontal="center"/>
    </xf>
    <xf numFmtId="188" fontId="0" fillId="0" borderId="1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88" fontId="0" fillId="0" borderId="6" xfId="0" applyNumberFormat="1" applyFill="1" applyBorder="1" applyAlignment="1">
      <alignment horizontal="center" vertical="center"/>
    </xf>
    <xf numFmtId="188" fontId="61" fillId="0" borderId="0" xfId="0" applyNumberFormat="1" applyFont="1" applyAlignment="1">
      <alignment horizontal="center" vertical="center"/>
    </xf>
    <xf numFmtId="0" fontId="62" fillId="11" borderId="10" xfId="0" applyFont="1" applyFill="1" applyBorder="1" applyAlignment="1">
      <alignment horizontal="center" vertical="center" wrapText="1"/>
    </xf>
    <xf numFmtId="0" fontId="62" fillId="3" borderId="10" xfId="0" applyFont="1" applyFill="1" applyBorder="1" applyAlignment="1">
      <alignment horizontal="center" vertical="center" wrapText="1"/>
    </xf>
    <xf numFmtId="216" fontId="62" fillId="13" borderId="10" xfId="0" applyNumberFormat="1" applyFont="1" applyFill="1" applyBorder="1" applyAlignment="1">
      <alignment horizontal="center" vertical="center"/>
    </xf>
    <xf numFmtId="216" fontId="62" fillId="13" borderId="10" xfId="0" applyNumberFormat="1" applyFont="1" applyFill="1" applyBorder="1" applyAlignment="1">
      <alignment horizontal="center" vertical="center" wrapText="1"/>
    </xf>
    <xf numFmtId="187" fontId="52" fillId="0" borderId="10" xfId="0" applyNumberFormat="1" applyFont="1" applyFill="1" applyBorder="1" applyAlignment="1">
      <alignment horizontal="center"/>
    </xf>
    <xf numFmtId="187" fontId="6" fillId="0" borderId="10" xfId="0" applyNumberFormat="1" applyFont="1" applyFill="1" applyBorder="1" applyAlignment="1">
      <alignment horizontal="center"/>
    </xf>
    <xf numFmtId="10" fontId="19" fillId="0" borderId="0" xfId="0" applyNumberFormat="1" applyFont="1" applyFill="1" applyBorder="1" applyAlignment="1">
      <alignment horizontal="center"/>
    </xf>
    <xf numFmtId="187" fontId="19" fillId="0" borderId="0" xfId="0" applyNumberFormat="1" applyFont="1" applyFill="1" applyBorder="1" applyAlignment="1">
      <alignment horizontal="center"/>
    </xf>
    <xf numFmtId="187" fontId="0" fillId="0" borderId="0" xfId="0" applyNumberFormat="1" applyFont="1" applyFill="1" applyBorder="1" applyAlignment="1">
      <alignment horizontal="center" vertical="center"/>
    </xf>
    <xf numFmtId="14" fontId="30" fillId="3" borderId="0" xfId="0" applyNumberFormat="1" applyFont="1" applyFill="1" applyBorder="1" applyAlignment="1">
      <alignment horizontal="center" vertical="center"/>
    </xf>
    <xf numFmtId="182" fontId="63" fillId="0" borderId="43" xfId="0" applyNumberFormat="1" applyFont="1" applyBorder="1" applyAlignment="1">
      <alignment horizontal="center" vertical="center"/>
    </xf>
    <xf numFmtId="182" fontId="30" fillId="0" borderId="44" xfId="0" applyNumberFormat="1" applyFont="1" applyBorder="1" applyAlignment="1">
      <alignment horizontal="center" vertical="center"/>
    </xf>
    <xf numFmtId="182" fontId="30" fillId="0" borderId="20" xfId="0" applyNumberFormat="1" applyFont="1" applyBorder="1" applyAlignment="1">
      <alignment horizontal="center" vertical="center"/>
    </xf>
    <xf numFmtId="182" fontId="30" fillId="0" borderId="32" xfId="0" applyNumberFormat="1" applyFont="1" applyBorder="1" applyAlignment="1">
      <alignment horizontal="center" vertical="center"/>
    </xf>
    <xf numFmtId="182" fontId="30" fillId="0" borderId="45" xfId="0" applyNumberFormat="1" applyFont="1" applyBorder="1" applyAlignment="1">
      <alignment horizontal="center" vertical="center"/>
    </xf>
    <xf numFmtId="187" fontId="24" fillId="4" borderId="44" xfId="0" applyNumberFormat="1" applyFont="1" applyFill="1" applyBorder="1" applyAlignment="1">
      <alignment horizontal="center"/>
    </xf>
    <xf numFmtId="187" fontId="24" fillId="4" borderId="18" xfId="0" applyNumberFormat="1" applyFont="1" applyFill="1" applyBorder="1" applyAlignment="1">
      <alignment horizontal="center"/>
    </xf>
    <xf numFmtId="187" fontId="24" fillId="4" borderId="20" xfId="0" applyNumberFormat="1" applyFont="1" applyFill="1" applyBorder="1" applyAlignment="1">
      <alignment horizontal="center"/>
    </xf>
    <xf numFmtId="182" fontId="30" fillId="0" borderId="46" xfId="0" applyNumberFormat="1" applyFont="1" applyBorder="1" applyAlignment="1">
      <alignment horizontal="center" vertical="center"/>
    </xf>
    <xf numFmtId="0" fontId="64" fillId="4" borderId="47" xfId="7" quotePrefix="1" applyFont="1" applyFill="1" applyBorder="1" applyAlignment="1" applyProtection="1">
      <alignment vertical="center"/>
    </xf>
    <xf numFmtId="0" fontId="64" fillId="4" borderId="48" xfId="7" quotePrefix="1" applyFont="1" applyFill="1" applyBorder="1" applyAlignment="1" applyProtection="1">
      <alignment vertical="center"/>
    </xf>
    <xf numFmtId="0" fontId="64" fillId="4" borderId="49" xfId="7" quotePrefix="1" applyFont="1" applyFill="1" applyBorder="1" applyAlignment="1" applyProtection="1">
      <alignment vertical="center"/>
    </xf>
    <xf numFmtId="187" fontId="30" fillId="0" borderId="27" xfId="2" applyNumberFormat="1" applyFont="1" applyBorder="1" applyAlignment="1">
      <alignment horizontal="center" vertical="center"/>
    </xf>
    <xf numFmtId="14" fontId="48" fillId="7" borderId="37" xfId="0" applyNumberFormat="1" applyFont="1" applyFill="1" applyBorder="1" applyAlignment="1">
      <alignment horizontal="center" vertical="center" wrapText="1"/>
    </xf>
    <xf numFmtId="0" fontId="31" fillId="9" borderId="0" xfId="0" applyFont="1" applyFill="1" applyBorder="1" applyAlignment="1"/>
    <xf numFmtId="0" fontId="31" fillId="9" borderId="0" xfId="0" applyFont="1" applyFill="1" applyAlignment="1"/>
    <xf numFmtId="0" fontId="31" fillId="9" borderId="6" xfId="0" applyFont="1" applyFill="1" applyBorder="1" applyAlignment="1"/>
    <xf numFmtId="0" fontId="31" fillId="9" borderId="1" xfId="0" applyFont="1" applyFill="1" applyBorder="1" applyAlignment="1"/>
    <xf numFmtId="0" fontId="65" fillId="9" borderId="0" xfId="0" applyFont="1" applyFill="1" applyAlignment="1"/>
    <xf numFmtId="0" fontId="31" fillId="14" borderId="0" xfId="0" applyFont="1" applyFill="1"/>
    <xf numFmtId="0" fontId="31" fillId="14" borderId="10" xfId="0" applyFont="1" applyFill="1" applyBorder="1"/>
    <xf numFmtId="0" fontId="66" fillId="9" borderId="0" xfId="0" applyFont="1" applyFill="1" applyAlignment="1"/>
    <xf numFmtId="0" fontId="66" fillId="9" borderId="8" xfId="0" applyFont="1" applyFill="1" applyBorder="1" applyAlignment="1"/>
    <xf numFmtId="0" fontId="66" fillId="9" borderId="0" xfId="0" applyFont="1" applyFill="1" applyBorder="1" applyAlignment="1"/>
    <xf numFmtId="0" fontId="66" fillId="9" borderId="6" xfId="0" applyFont="1" applyFill="1" applyBorder="1" applyAlignment="1"/>
    <xf numFmtId="175" fontId="31" fillId="9" borderId="0" xfId="0" applyNumberFormat="1" applyFont="1" applyFill="1" applyAlignment="1">
      <alignment horizontal="center" vertical="center"/>
    </xf>
    <xf numFmtId="0" fontId="31" fillId="9" borderId="0" xfId="0" applyFont="1" applyFill="1" applyAlignment="1">
      <alignment horizontal="center" vertical="center"/>
    </xf>
    <xf numFmtId="0" fontId="31" fillId="9" borderId="1" xfId="0" applyFont="1" applyFill="1" applyBorder="1" applyAlignment="1">
      <alignment horizontal="center" vertical="center"/>
    </xf>
    <xf numFmtId="0" fontId="31" fillId="9" borderId="6" xfId="0" applyFont="1" applyFill="1" applyBorder="1" applyAlignment="1">
      <alignment horizontal="center" vertical="center"/>
    </xf>
    <xf numFmtId="0" fontId="31" fillId="9" borderId="0" xfId="0" applyFont="1" applyFill="1" applyBorder="1" applyAlignment="1">
      <alignment horizontal="center" vertical="center"/>
    </xf>
    <xf numFmtId="0" fontId="67" fillId="9" borderId="0" xfId="0" applyFont="1" applyFill="1" applyAlignment="1">
      <alignment horizontal="center" vertical="center"/>
    </xf>
    <xf numFmtId="0" fontId="31" fillId="9" borderId="0" xfId="0" applyFont="1" applyFill="1" applyAlignment="1">
      <alignment horizontal="center" vertical="center" wrapText="1"/>
    </xf>
    <xf numFmtId="0" fontId="68" fillId="8" borderId="12" xfId="0" applyFont="1" applyFill="1" applyBorder="1" applyAlignment="1">
      <alignment horizontal="center"/>
    </xf>
    <xf numFmtId="0" fontId="31" fillId="0" borderId="10" xfId="0" applyFont="1" applyFill="1" applyBorder="1" applyAlignment="1">
      <alignment horizontal="left"/>
    </xf>
    <xf numFmtId="0" fontId="31" fillId="0" borderId="0" xfId="0" applyFont="1" applyFill="1" applyBorder="1" applyAlignment="1">
      <alignment horizontal="left"/>
    </xf>
    <xf numFmtId="0" fontId="31" fillId="9" borderId="1" xfId="0" applyFont="1" applyFill="1" applyBorder="1" applyAlignment="1">
      <alignment horizontal="center"/>
    </xf>
    <xf numFmtId="0" fontId="31" fillId="9" borderId="0" xfId="0" applyFont="1" applyFill="1" applyAlignment="1">
      <alignment horizontal="center"/>
    </xf>
    <xf numFmtId="187" fontId="31" fillId="9" borderId="0" xfId="0" applyNumberFormat="1" applyFont="1" applyFill="1" applyAlignment="1">
      <alignment horizontal="center"/>
    </xf>
    <xf numFmtId="0" fontId="31" fillId="0" borderId="10" xfId="0" applyFont="1" applyBorder="1"/>
    <xf numFmtId="0" fontId="31" fillId="9" borderId="0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176" fontId="31" fillId="0" borderId="0" xfId="0" applyNumberFormat="1" applyFont="1" applyAlignment="1" applyProtection="1">
      <alignment horizontal="center" vertical="center"/>
    </xf>
    <xf numFmtId="0" fontId="31" fillId="0" borderId="0" xfId="0" quotePrefix="1" applyFont="1" applyAlignment="1" applyProtection="1">
      <alignment horizontal="center" vertical="center"/>
    </xf>
    <xf numFmtId="176" fontId="31" fillId="0" borderId="0" xfId="0" applyNumberFormat="1" applyFont="1" applyAlignment="1" applyProtection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20" fillId="0" borderId="0" xfId="7" applyFont="1" applyAlignment="1" applyProtection="1">
      <alignment horizontal="center" vertical="center"/>
    </xf>
    <xf numFmtId="0" fontId="26" fillId="2" borderId="42" xfId="1" applyFont="1" applyBorder="1" applyAlignment="1">
      <alignment horizontal="justify" vertical="center"/>
    </xf>
    <xf numFmtId="0" fontId="31" fillId="0" borderId="0" xfId="0" quotePrefix="1" applyFont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 vertical="center" wrapText="1"/>
    </xf>
    <xf numFmtId="0" fontId="31" fillId="3" borderId="0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wrapText="1"/>
    </xf>
    <xf numFmtId="0" fontId="31" fillId="0" borderId="6" xfId="0" applyFont="1" applyFill="1" applyBorder="1" applyAlignment="1">
      <alignment horizontal="center" wrapText="1"/>
    </xf>
    <xf numFmtId="0" fontId="31" fillId="0" borderId="0" xfId="0" applyFont="1" applyFill="1" applyBorder="1" applyAlignment="1">
      <alignment horizontal="center" wrapText="1"/>
    </xf>
    <xf numFmtId="0" fontId="31" fillId="0" borderId="19" xfId="0" quotePrefix="1" applyFont="1" applyBorder="1" applyAlignment="1">
      <alignment horizontal="center" vertical="center" wrapText="1"/>
    </xf>
    <xf numFmtId="0" fontId="31" fillId="3" borderId="0" xfId="0" applyFont="1" applyFill="1" applyAlignment="1">
      <alignment wrapText="1"/>
    </xf>
    <xf numFmtId="15" fontId="31" fillId="3" borderId="0" xfId="0" applyNumberFormat="1" applyFont="1" applyFill="1" applyAlignment="1">
      <alignment wrapText="1"/>
    </xf>
    <xf numFmtId="15" fontId="31" fillId="3" borderId="0" xfId="0" applyNumberFormat="1" applyFont="1" applyFill="1"/>
    <xf numFmtId="3" fontId="31" fillId="0" borderId="0" xfId="0" applyNumberFormat="1" applyFont="1" applyAlignment="1">
      <alignment horizontal="center"/>
    </xf>
    <xf numFmtId="0" fontId="31" fillId="3" borderId="10" xfId="0" applyFont="1" applyFill="1" applyBorder="1" applyAlignment="1">
      <alignment horizontal="center" vertical="center"/>
    </xf>
    <xf numFmtId="14" fontId="12" fillId="3" borderId="10" xfId="2" applyNumberFormat="1" applyFont="1" applyFill="1" applyBorder="1" applyAlignment="1">
      <alignment horizontal="center" vertical="center"/>
    </xf>
    <xf numFmtId="187" fontId="12" fillId="3" borderId="10" xfId="0" applyNumberFormat="1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14" fontId="12" fillId="3" borderId="10" xfId="0" applyNumberFormat="1" applyFont="1" applyFill="1" applyBorder="1" applyAlignment="1">
      <alignment horizontal="center" vertical="center" wrapText="1"/>
    </xf>
    <xf numFmtId="0" fontId="31" fillId="9" borderId="1" xfId="0" applyFont="1" applyFill="1" applyBorder="1" applyAlignment="1">
      <alignment horizontal="center" vertical="center" wrapText="1"/>
    </xf>
    <xf numFmtId="0" fontId="10" fillId="3" borderId="0" xfId="0" quotePrefix="1" applyFont="1" applyFill="1" applyAlignment="1">
      <alignment horizontal="center" vertical="center" wrapText="1"/>
    </xf>
    <xf numFmtId="175" fontId="29" fillId="3" borderId="0" xfId="0" applyNumberFormat="1" applyFont="1" applyFill="1" applyBorder="1" applyAlignment="1" applyProtection="1">
      <alignment horizontal="center" vertical="center" wrapText="1"/>
    </xf>
    <xf numFmtId="0" fontId="64" fillId="4" borderId="50" xfId="7" quotePrefix="1" applyFont="1" applyFill="1" applyBorder="1" applyAlignment="1" applyProtection="1">
      <alignment vertical="center"/>
    </xf>
    <xf numFmtId="0" fontId="64" fillId="4" borderId="51" xfId="7" quotePrefix="1" applyFont="1" applyFill="1" applyBorder="1" applyAlignment="1" applyProtection="1">
      <alignment vertical="center"/>
    </xf>
    <xf numFmtId="0" fontId="30" fillId="0" borderId="52" xfId="0" applyFont="1" applyBorder="1" applyAlignment="1">
      <alignment horizontal="center" vertical="center"/>
    </xf>
    <xf numFmtId="192" fontId="30" fillId="4" borderId="53" xfId="0" applyNumberFormat="1" applyFont="1" applyFill="1" applyBorder="1" applyAlignment="1">
      <alignment horizontal="center" vertical="center"/>
    </xf>
    <xf numFmtId="192" fontId="30" fillId="4" borderId="54" xfId="0" applyNumberFormat="1" applyFont="1" applyFill="1" applyBorder="1" applyAlignment="1">
      <alignment horizontal="center" vertical="center"/>
    </xf>
    <xf numFmtId="14" fontId="12" fillId="3" borderId="10" xfId="0" applyNumberFormat="1" applyFont="1" applyFill="1" applyBorder="1" applyAlignment="1">
      <alignment horizontal="center" vertical="center"/>
    </xf>
    <xf numFmtId="49" fontId="69" fillId="0" borderId="0" xfId="0" applyNumberFormat="1" applyFont="1" applyFill="1" applyBorder="1" applyAlignment="1">
      <alignment horizontal="center" vertical="center"/>
    </xf>
    <xf numFmtId="182" fontId="30" fillId="0" borderId="43" xfId="0" applyNumberFormat="1" applyFont="1" applyBorder="1" applyAlignment="1">
      <alignment horizontal="center" vertical="center"/>
    </xf>
    <xf numFmtId="187" fontId="24" fillId="4" borderId="34" xfId="0" applyNumberFormat="1" applyFont="1" applyFill="1" applyBorder="1" applyAlignment="1">
      <alignment horizontal="center"/>
    </xf>
    <xf numFmtId="49" fontId="69" fillId="0" borderId="55" xfId="0" applyNumberFormat="1" applyFont="1" applyFill="1" applyBorder="1" applyAlignment="1">
      <alignment horizontal="center" vertical="center"/>
    </xf>
    <xf numFmtId="182" fontId="63" fillId="0" borderId="56" xfId="0" applyNumberFormat="1" applyFont="1" applyBorder="1" applyAlignment="1">
      <alignment horizontal="center" vertical="center"/>
    </xf>
    <xf numFmtId="187" fontId="60" fillId="0" borderId="57" xfId="0" applyNumberFormat="1" applyFont="1" applyFill="1" applyBorder="1" applyAlignment="1">
      <alignment horizontal="center"/>
    </xf>
    <xf numFmtId="187" fontId="56" fillId="0" borderId="57" xfId="0" applyNumberFormat="1" applyFont="1" applyFill="1" applyBorder="1" applyAlignment="1">
      <alignment horizontal="center"/>
    </xf>
    <xf numFmtId="10" fontId="56" fillId="0" borderId="57" xfId="0" applyNumberFormat="1" applyFont="1" applyFill="1" applyBorder="1" applyAlignment="1">
      <alignment horizontal="center"/>
    </xf>
    <xf numFmtId="182" fontId="30" fillId="0" borderId="55" xfId="0" applyNumberFormat="1" applyFont="1" applyBorder="1" applyAlignment="1">
      <alignment horizontal="center" vertical="center"/>
    </xf>
    <xf numFmtId="187" fontId="24" fillId="4" borderId="58" xfId="0" applyNumberFormat="1" applyFont="1" applyFill="1" applyBorder="1" applyAlignment="1">
      <alignment horizontal="center"/>
    </xf>
    <xf numFmtId="0" fontId="30" fillId="0" borderId="55" xfId="0" applyFont="1" applyBorder="1" applyAlignment="1">
      <alignment horizontal="center" vertical="center"/>
    </xf>
    <xf numFmtId="0" fontId="21" fillId="4" borderId="18" xfId="8" applyFill="1" applyBorder="1" applyAlignment="1">
      <alignment horizontal="center" vertical="center"/>
    </xf>
    <xf numFmtId="0" fontId="30" fillId="4" borderId="18" xfId="8" applyFont="1" applyFill="1" applyBorder="1" applyAlignment="1">
      <alignment horizontal="center" vertical="center"/>
    </xf>
    <xf numFmtId="182" fontId="30" fillId="4" borderId="18" xfId="8" applyNumberFormat="1" applyFont="1" applyFill="1" applyBorder="1" applyAlignment="1">
      <alignment horizontal="center" vertical="center"/>
    </xf>
    <xf numFmtId="182" fontId="21" fillId="4" borderId="18" xfId="8" applyNumberFormat="1" applyFill="1" applyBorder="1" applyAlignment="1">
      <alignment horizontal="center" vertical="center"/>
    </xf>
    <xf numFmtId="187" fontId="30" fillId="4" borderId="18" xfId="8" applyNumberFormat="1" applyFont="1" applyFill="1" applyBorder="1" applyAlignment="1">
      <alignment horizontal="center" vertical="center"/>
    </xf>
    <xf numFmtId="0" fontId="30" fillId="4" borderId="24" xfId="8" applyFont="1" applyFill="1" applyBorder="1" applyAlignment="1">
      <alignment horizontal="center" vertical="center"/>
    </xf>
    <xf numFmtId="0" fontId="21" fillId="4" borderId="24" xfId="8" applyFill="1" applyBorder="1" applyAlignment="1">
      <alignment horizontal="center" vertical="center"/>
    </xf>
    <xf numFmtId="0" fontId="30" fillId="4" borderId="28" xfId="8" applyFont="1" applyFill="1" applyBorder="1" applyAlignment="1">
      <alignment horizontal="center" vertical="center"/>
    </xf>
    <xf numFmtId="0" fontId="21" fillId="4" borderId="28" xfId="8" applyFill="1" applyBorder="1" applyAlignment="1">
      <alignment horizontal="center" vertical="center"/>
    </xf>
    <xf numFmtId="182" fontId="30" fillId="4" borderId="28" xfId="8" applyNumberFormat="1" applyFont="1" applyFill="1" applyBorder="1" applyAlignment="1">
      <alignment horizontal="center" vertical="center"/>
    </xf>
    <xf numFmtId="182" fontId="30" fillId="4" borderId="24" xfId="8" applyNumberFormat="1" applyFont="1" applyFill="1" applyBorder="1" applyAlignment="1">
      <alignment horizontal="center" vertical="center"/>
    </xf>
    <xf numFmtId="183" fontId="30" fillId="4" borderId="28" xfId="8" applyNumberFormat="1" applyFont="1" applyFill="1" applyBorder="1" applyAlignment="1">
      <alignment horizontal="center" vertical="center"/>
    </xf>
    <xf numFmtId="182" fontId="21" fillId="4" borderId="28" xfId="8" applyNumberFormat="1" applyFill="1" applyBorder="1" applyAlignment="1">
      <alignment horizontal="center" vertical="center"/>
    </xf>
    <xf numFmtId="187" fontId="30" fillId="4" borderId="28" xfId="8" applyNumberFormat="1" applyFont="1" applyFill="1" applyBorder="1" applyAlignment="1">
      <alignment horizontal="center" vertical="center"/>
    </xf>
    <xf numFmtId="0" fontId="31" fillId="4" borderId="24" xfId="8" applyFont="1" applyFill="1" applyBorder="1" applyAlignment="1">
      <alignment horizontal="center" vertical="center" wrapText="1"/>
    </xf>
    <xf numFmtId="0" fontId="31" fillId="4" borderId="28" xfId="8" applyFont="1" applyFill="1" applyBorder="1" applyAlignment="1">
      <alignment horizontal="center" vertical="center"/>
    </xf>
    <xf numFmtId="0" fontId="44" fillId="4" borderId="18" xfId="8" applyFont="1" applyFill="1" applyBorder="1" applyAlignment="1">
      <alignment horizontal="center" vertical="center"/>
    </xf>
    <xf numFmtId="182" fontId="21" fillId="4" borderId="24" xfId="8" applyNumberFormat="1" applyFill="1" applyBorder="1" applyAlignment="1">
      <alignment horizontal="center" vertical="center"/>
    </xf>
    <xf numFmtId="0" fontId="43" fillId="4" borderId="18" xfId="8" applyFont="1" applyFill="1" applyBorder="1" applyAlignment="1">
      <alignment horizontal="center" vertical="center" wrapText="1"/>
    </xf>
    <xf numFmtId="0" fontId="44" fillId="4" borderId="24" xfId="8" applyFont="1" applyFill="1" applyBorder="1" applyAlignment="1">
      <alignment horizontal="center" vertical="center"/>
    </xf>
    <xf numFmtId="0" fontId="44" fillId="4" borderId="28" xfId="8" applyFont="1" applyFill="1" applyBorder="1" applyAlignment="1">
      <alignment horizontal="center" vertical="center"/>
    </xf>
    <xf numFmtId="187" fontId="21" fillId="4" borderId="18" xfId="8" applyNumberFormat="1" applyFill="1" applyBorder="1" applyAlignment="1">
      <alignment horizontal="center" vertical="center"/>
    </xf>
    <xf numFmtId="187" fontId="21" fillId="4" borderId="24" xfId="8" applyNumberFormat="1" applyFill="1" applyBorder="1" applyAlignment="1">
      <alignment horizontal="center" vertical="center"/>
    </xf>
    <xf numFmtId="0" fontId="31" fillId="3" borderId="18" xfId="8" applyFont="1" applyFill="1" applyBorder="1" applyAlignment="1">
      <alignment horizontal="center" vertical="center"/>
    </xf>
    <xf numFmtId="0" fontId="31" fillId="3" borderId="18" xfId="8" applyFont="1" applyFill="1" applyBorder="1" applyAlignment="1">
      <alignment horizontal="center" vertical="center" wrapText="1"/>
    </xf>
    <xf numFmtId="14" fontId="21" fillId="3" borderId="18" xfId="8" applyNumberFormat="1" applyFill="1" applyBorder="1" applyAlignment="1">
      <alignment horizontal="center" vertical="center"/>
    </xf>
    <xf numFmtId="14" fontId="21" fillId="3" borderId="18" xfId="8" applyNumberFormat="1" applyFont="1" applyFill="1" applyBorder="1" applyAlignment="1">
      <alignment horizontal="center" vertical="center" wrapText="1"/>
    </xf>
    <xf numFmtId="14" fontId="31" fillId="3" borderId="18" xfId="8" applyNumberFormat="1" applyFont="1" applyFill="1" applyBorder="1" applyAlignment="1">
      <alignment horizontal="center" vertical="center"/>
    </xf>
    <xf numFmtId="14" fontId="31" fillId="3" borderId="18" xfId="8" applyNumberFormat="1" applyFont="1" applyFill="1" applyBorder="1" applyAlignment="1">
      <alignment horizontal="center" vertical="center" wrapText="1"/>
    </xf>
    <xf numFmtId="0" fontId="21" fillId="3" borderId="18" xfId="8" applyFill="1" applyBorder="1" applyAlignment="1">
      <alignment horizontal="center" vertical="center"/>
    </xf>
    <xf numFmtId="187" fontId="14" fillId="0" borderId="0" xfId="0" applyNumberFormat="1" applyFont="1" applyAlignment="1">
      <alignment horizontal="center" vertical="center"/>
    </xf>
    <xf numFmtId="187" fontId="22" fillId="0" borderId="0" xfId="0" applyNumberFormat="1" applyFont="1" applyAlignment="1">
      <alignment horizontal="center" vertical="center"/>
    </xf>
    <xf numFmtId="14" fontId="70" fillId="8" borderId="0" xfId="0" applyNumberFormat="1" applyFont="1" applyFill="1" applyAlignment="1">
      <alignment horizontal="center" vertical="center"/>
    </xf>
    <xf numFmtId="14" fontId="70" fillId="8" borderId="0" xfId="0" applyNumberFormat="1" applyFont="1" applyFill="1" applyAlignment="1">
      <alignment horizontal="center" vertical="center" wrapText="1"/>
    </xf>
    <xf numFmtId="187" fontId="22" fillId="0" borderId="1" xfId="0" applyNumberFormat="1" applyFont="1" applyBorder="1" applyAlignment="1">
      <alignment horizontal="center" vertical="center"/>
    </xf>
    <xf numFmtId="0" fontId="0" fillId="0" borderId="1" xfId="0" applyBorder="1"/>
    <xf numFmtId="188" fontId="0" fillId="0" borderId="0" xfId="0" applyNumberFormat="1" applyFont="1" applyBorder="1" applyAlignment="1">
      <alignment horizontal="center" vertical="center"/>
    </xf>
    <xf numFmtId="188" fontId="61" fillId="0" borderId="0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87" fontId="14" fillId="0" borderId="1" xfId="0" applyNumberFormat="1" applyFont="1" applyBorder="1" applyAlignment="1">
      <alignment horizontal="center" vertical="center"/>
    </xf>
    <xf numFmtId="188" fontId="14" fillId="0" borderId="1" xfId="0" applyNumberFormat="1" applyFont="1" applyBorder="1" applyAlignment="1">
      <alignment horizontal="center" vertical="center"/>
    </xf>
    <xf numFmtId="14" fontId="71" fillId="8" borderId="0" xfId="0" applyNumberFormat="1" applyFont="1" applyFill="1" applyAlignment="1">
      <alignment horizontal="center" vertical="center" wrapText="1"/>
    </xf>
    <xf numFmtId="188" fontId="22" fillId="0" borderId="0" xfId="0" applyNumberFormat="1" applyFont="1" applyAlignment="1">
      <alignment horizontal="center" vertical="center"/>
    </xf>
    <xf numFmtId="14" fontId="71" fillId="8" borderId="0" xfId="0" applyNumberFormat="1" applyFont="1" applyFill="1" applyAlignment="1">
      <alignment horizontal="center" vertical="center"/>
    </xf>
    <xf numFmtId="187" fontId="6" fillId="0" borderId="0" xfId="0" applyNumberFormat="1" applyFont="1" applyBorder="1" applyAlignment="1">
      <alignment horizontal="center" vertical="center"/>
    </xf>
    <xf numFmtId="187" fontId="0" fillId="0" borderId="1" xfId="0" applyNumberFormat="1" applyFont="1" applyFill="1" applyBorder="1" applyAlignment="1">
      <alignment horizontal="center" vertical="center"/>
    </xf>
    <xf numFmtId="0" fontId="71" fillId="8" borderId="0" xfId="0" applyFont="1" applyFill="1" applyAlignment="1">
      <alignment horizontal="center" vertical="center"/>
    </xf>
    <xf numFmtId="14" fontId="47" fillId="8" borderId="0" xfId="0" applyNumberFormat="1" applyFont="1" applyFill="1" applyBorder="1" applyAlignment="1">
      <alignment horizontal="center" vertical="center" wrapText="1"/>
    </xf>
    <xf numFmtId="14" fontId="71" fillId="8" borderId="0" xfId="0" applyNumberFormat="1" applyFont="1" applyFill="1" applyBorder="1" applyAlignment="1">
      <alignment horizontal="center" vertical="center" wrapText="1"/>
    </xf>
    <xf numFmtId="14" fontId="66" fillId="9" borderId="1" xfId="0" applyNumberFormat="1" applyFont="1" applyFill="1" applyBorder="1" applyAlignment="1"/>
    <xf numFmtId="14" fontId="53" fillId="9" borderId="1" xfId="0" applyNumberFormat="1" applyFont="1" applyFill="1" applyBorder="1" applyAlignment="1">
      <alignment horizontal="center"/>
    </xf>
    <xf numFmtId="14" fontId="53" fillId="9" borderId="1" xfId="0" applyNumberFormat="1" applyFont="1" applyFill="1" applyBorder="1" applyAlignment="1">
      <alignment horizontal="center" vertical="center"/>
    </xf>
    <xf numFmtId="14" fontId="0" fillId="9" borderId="1" xfId="0" applyNumberFormat="1" applyFont="1" applyFill="1" applyBorder="1" applyAlignment="1"/>
    <xf numFmtId="187" fontId="0" fillId="9" borderId="0" xfId="0" applyNumberFormat="1" applyFont="1" applyFill="1" applyAlignment="1"/>
    <xf numFmtId="187" fontId="0" fillId="9" borderId="8" xfId="0" applyNumberFormat="1" applyFont="1" applyFill="1" applyBorder="1" applyAlignment="1"/>
    <xf numFmtId="187" fontId="0" fillId="9" borderId="0" xfId="0" applyNumberFormat="1" applyFont="1" applyFill="1" applyBorder="1" applyAlignment="1"/>
    <xf numFmtId="187" fontId="49" fillId="0" borderId="0" xfId="0" applyNumberFormat="1" applyFont="1" applyBorder="1" applyAlignment="1">
      <alignment horizontal="center" vertical="center"/>
    </xf>
    <xf numFmtId="188" fontId="49" fillId="0" borderId="0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/>
    </xf>
    <xf numFmtId="165" fontId="0" fillId="0" borderId="31" xfId="0" applyNumberFormat="1" applyFont="1" applyBorder="1" applyAlignment="1">
      <alignment horizontal="center"/>
    </xf>
    <xf numFmtId="187" fontId="49" fillId="0" borderId="1" xfId="0" applyNumberFormat="1" applyFont="1" applyBorder="1" applyAlignment="1">
      <alignment horizontal="center" vertical="center"/>
    </xf>
    <xf numFmtId="167" fontId="0" fillId="0" borderId="1" xfId="0" applyNumberFormat="1" applyFont="1" applyBorder="1" applyAlignment="1">
      <alignment horizontal="center" vertical="center"/>
    </xf>
    <xf numFmtId="0" fontId="65" fillId="9" borderId="1" xfId="0" applyFont="1" applyFill="1" applyBorder="1" applyAlignment="1"/>
    <xf numFmtId="182" fontId="0" fillId="0" borderId="1" xfId="0" applyNumberFormat="1" applyFont="1" applyBorder="1" applyAlignment="1">
      <alignment horizont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188" fontId="14" fillId="0" borderId="0" xfId="0" applyNumberFormat="1" applyFont="1" applyBorder="1" applyAlignment="1">
      <alignment horizontal="center"/>
    </xf>
    <xf numFmtId="188" fontId="11" fillId="0" borderId="0" xfId="0" applyNumberFormat="1" applyFont="1" applyBorder="1" applyAlignment="1">
      <alignment horizontal="center" vertical="center"/>
    </xf>
    <xf numFmtId="176" fontId="10" fillId="0" borderId="1" xfId="0" quotePrefix="1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/>
    </xf>
    <xf numFmtId="188" fontId="14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31" fillId="0" borderId="1" xfId="0" quotePrefix="1" applyNumberFormat="1" applyFont="1" applyBorder="1" applyAlignment="1" applyProtection="1">
      <alignment horizontal="center"/>
    </xf>
    <xf numFmtId="183" fontId="30" fillId="0" borderId="1" xfId="0" applyNumberFormat="1" applyFont="1" applyBorder="1" applyAlignment="1">
      <alignment horizontal="center" vertical="center"/>
    </xf>
    <xf numFmtId="183" fontId="30" fillId="0" borderId="59" xfId="0" applyNumberFormat="1" applyFont="1" applyBorder="1" applyAlignment="1">
      <alignment horizontal="center"/>
    </xf>
    <xf numFmtId="188" fontId="14" fillId="0" borderId="1" xfId="0" applyNumberFormat="1" applyFont="1" applyBorder="1"/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Fill="1" applyBorder="1" applyAlignment="1" applyProtection="1">
      <alignment horizontal="center" vertical="center"/>
    </xf>
    <xf numFmtId="0" fontId="31" fillId="0" borderId="1" xfId="0" applyFont="1" applyBorder="1" applyAlignment="1" applyProtection="1">
      <alignment horizontal="center" vertical="center"/>
    </xf>
    <xf numFmtId="0" fontId="31" fillId="0" borderId="1" xfId="0" applyFont="1" applyBorder="1" applyAlignment="1" applyProtection="1">
      <alignment horizontal="left"/>
    </xf>
    <xf numFmtId="0" fontId="30" fillId="0" borderId="31" xfId="0" applyFont="1" applyBorder="1"/>
    <xf numFmtId="182" fontId="30" fillId="0" borderId="60" xfId="0" applyNumberFormat="1" applyFont="1" applyBorder="1" applyAlignment="1">
      <alignment horizontal="center" vertical="center"/>
    </xf>
    <xf numFmtId="182" fontId="30" fillId="0" borderId="1" xfId="0" applyNumberFormat="1" applyFont="1" applyBorder="1"/>
    <xf numFmtId="175" fontId="31" fillId="0" borderId="1" xfId="0" applyNumberFormat="1" applyFont="1" applyFill="1" applyBorder="1" applyAlignment="1" applyProtection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187" fontId="56" fillId="0" borderId="1" xfId="0" applyNumberFormat="1" applyFont="1" applyFill="1" applyBorder="1" applyAlignment="1">
      <alignment horizontal="center"/>
    </xf>
    <xf numFmtId="10" fontId="56" fillId="0" borderId="1" xfId="0" applyNumberFormat="1" applyFont="1" applyFill="1" applyBorder="1" applyAlignment="1">
      <alignment horizontal="center"/>
    </xf>
    <xf numFmtId="182" fontId="30" fillId="0" borderId="61" xfId="0" applyNumberFormat="1" applyFont="1" applyBorder="1" applyAlignment="1">
      <alignment horizontal="center" vertical="center"/>
    </xf>
    <xf numFmtId="187" fontId="24" fillId="4" borderId="62" xfId="0" applyNumberFormat="1" applyFont="1" applyFill="1" applyBorder="1" applyAlignment="1">
      <alignment horizontal="center"/>
    </xf>
    <xf numFmtId="187" fontId="60" fillId="0" borderId="1" xfId="0" applyNumberFormat="1" applyFont="1" applyFill="1" applyBorder="1" applyAlignment="1">
      <alignment horizontal="center"/>
    </xf>
    <xf numFmtId="187" fontId="24" fillId="4" borderId="31" xfId="0" applyNumberFormat="1" applyFont="1" applyFill="1" applyBorder="1" applyAlignment="1">
      <alignment horizontal="center"/>
    </xf>
    <xf numFmtId="0" fontId="59" fillId="0" borderId="63" xfId="0" applyFont="1" applyFill="1" applyBorder="1" applyAlignment="1">
      <alignment horizontal="center" vertical="center"/>
    </xf>
    <xf numFmtId="0" fontId="59" fillId="0" borderId="64" xfId="0" applyFont="1" applyFill="1" applyBorder="1" applyAlignment="1">
      <alignment horizontal="center" vertical="center"/>
    </xf>
    <xf numFmtId="0" fontId="59" fillId="0" borderId="65" xfId="0" applyFont="1" applyFill="1" applyBorder="1" applyAlignment="1">
      <alignment horizontal="center" vertical="center"/>
    </xf>
    <xf numFmtId="187" fontId="24" fillId="4" borderId="66" xfId="0" applyNumberFormat="1" applyFont="1" applyFill="1" applyBorder="1" applyAlignment="1">
      <alignment horizontal="center"/>
    </xf>
    <xf numFmtId="187" fontId="24" fillId="4" borderId="67" xfId="0" applyNumberFormat="1" applyFont="1" applyFill="1" applyBorder="1" applyAlignment="1">
      <alignment horizontal="center"/>
    </xf>
    <xf numFmtId="187" fontId="24" fillId="4" borderId="68" xfId="0" applyNumberFormat="1" applyFont="1" applyFill="1" applyBorder="1" applyAlignment="1">
      <alignment horizontal="center"/>
    </xf>
    <xf numFmtId="187" fontId="24" fillId="4" borderId="69" xfId="0" applyNumberFormat="1" applyFont="1" applyFill="1" applyBorder="1" applyAlignment="1">
      <alignment horizontal="center"/>
    </xf>
    <xf numFmtId="187" fontId="24" fillId="4" borderId="70" xfId="0" applyNumberFormat="1" applyFont="1" applyFill="1" applyBorder="1" applyAlignment="1">
      <alignment horizontal="center"/>
    </xf>
    <xf numFmtId="0" fontId="69" fillId="0" borderId="71" xfId="0" applyNumberFormat="1" applyFont="1" applyFill="1" applyBorder="1" applyAlignment="1">
      <alignment horizontal="center" vertical="center"/>
    </xf>
    <xf numFmtId="0" fontId="69" fillId="0" borderId="64" xfId="0" applyNumberFormat="1" applyFont="1" applyFill="1" applyBorder="1" applyAlignment="1">
      <alignment horizontal="center" vertical="center"/>
    </xf>
    <xf numFmtId="175" fontId="31" fillId="0" borderId="64" xfId="0" applyNumberFormat="1" applyFont="1" applyFill="1" applyBorder="1" applyAlignment="1" applyProtection="1">
      <alignment horizontal="center" vertical="center"/>
    </xf>
    <xf numFmtId="187" fontId="30" fillId="0" borderId="72" xfId="2" applyNumberFormat="1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30" fillId="0" borderId="73" xfId="0" applyFont="1" applyBorder="1" applyAlignment="1">
      <alignment horizontal="center" vertical="center"/>
    </xf>
    <xf numFmtId="176" fontId="31" fillId="0" borderId="0" xfId="0" applyNumberFormat="1" applyFont="1" applyBorder="1" applyAlignment="1" applyProtection="1">
      <alignment horizontal="center" vertical="center"/>
    </xf>
    <xf numFmtId="176" fontId="30" fillId="0" borderId="0" xfId="0" applyNumberFormat="1" applyFont="1" applyBorder="1" applyAlignment="1" applyProtection="1">
      <alignment horizontal="center" vertical="center"/>
    </xf>
    <xf numFmtId="0" fontId="31" fillId="0" borderId="27" xfId="0" quotePrefix="1" applyFont="1" applyBorder="1" applyAlignment="1" applyProtection="1">
      <alignment horizontal="center" vertical="center" wrapText="1"/>
    </xf>
    <xf numFmtId="188" fontId="14" fillId="0" borderId="27" xfId="0" applyNumberFormat="1" applyFont="1" applyBorder="1" applyAlignment="1">
      <alignment horizontal="center"/>
    </xf>
    <xf numFmtId="188" fontId="14" fillId="0" borderId="27" xfId="0" applyNumberFormat="1" applyFont="1" applyBorder="1" applyAlignment="1">
      <alignment horizontal="center" vertical="center"/>
    </xf>
    <xf numFmtId="176" fontId="31" fillId="0" borderId="27" xfId="0" applyNumberFormat="1" applyFont="1" applyBorder="1" applyAlignment="1" applyProtection="1">
      <alignment horizontal="center" vertical="center" wrapText="1"/>
    </xf>
    <xf numFmtId="17" fontId="30" fillId="0" borderId="27" xfId="0" applyNumberFormat="1" applyFont="1" applyBorder="1" applyAlignment="1">
      <alignment horizontal="center" vertical="center"/>
    </xf>
    <xf numFmtId="0" fontId="31" fillId="0" borderId="27" xfId="0" applyFont="1" applyBorder="1" applyAlignment="1" applyProtection="1">
      <alignment horizontal="center" vertical="center" wrapText="1"/>
    </xf>
    <xf numFmtId="187" fontId="14" fillId="0" borderId="0" xfId="0" applyNumberFormat="1" applyFont="1" applyAlignment="1">
      <alignment horizontal="left" vertical="center" indent="3"/>
    </xf>
    <xf numFmtId="187" fontId="14" fillId="0" borderId="27" xfId="0" applyNumberFormat="1" applyFont="1" applyBorder="1" applyAlignment="1">
      <alignment horizontal="left" vertical="center" indent="3"/>
    </xf>
    <xf numFmtId="182" fontId="30" fillId="0" borderId="27" xfId="0" applyNumberFormat="1" applyFont="1" applyBorder="1" applyAlignment="1">
      <alignment horizontal="center"/>
    </xf>
    <xf numFmtId="0" fontId="30" fillId="0" borderId="27" xfId="0" applyFont="1" applyBorder="1" applyAlignment="1">
      <alignment horizontal="center"/>
    </xf>
    <xf numFmtId="0" fontId="31" fillId="0" borderId="27" xfId="0" applyFont="1" applyBorder="1" applyAlignment="1">
      <alignment horizontal="center"/>
    </xf>
    <xf numFmtId="187" fontId="14" fillId="0" borderId="27" xfId="0" applyNumberFormat="1" applyFont="1" applyBorder="1" applyAlignment="1">
      <alignment horizontal="center" vertical="center"/>
    </xf>
    <xf numFmtId="0" fontId="31" fillId="0" borderId="0" xfId="0" quotePrefix="1" applyFont="1" applyFill="1" applyBorder="1" applyAlignment="1">
      <alignment horizontal="center"/>
    </xf>
    <xf numFmtId="182" fontId="30" fillId="0" borderId="24" xfId="0" applyNumberFormat="1" applyFont="1" applyBorder="1" applyAlignment="1">
      <alignment horizontal="center"/>
    </xf>
    <xf numFmtId="182" fontId="30" fillId="0" borderId="28" xfId="0" applyNumberFormat="1" applyFont="1" applyBorder="1" applyAlignment="1">
      <alignment horizontal="center"/>
    </xf>
    <xf numFmtId="0" fontId="30" fillId="0" borderId="27" xfId="0" quotePrefix="1" applyFont="1" applyFill="1" applyBorder="1" applyAlignment="1">
      <alignment horizontal="center"/>
    </xf>
    <xf numFmtId="187" fontId="30" fillId="0" borderId="74" xfId="2" applyNumberFormat="1" applyFont="1" applyBorder="1" applyAlignment="1">
      <alignment horizontal="center" vertical="center"/>
    </xf>
    <xf numFmtId="187" fontId="30" fillId="0" borderId="20" xfId="2" applyNumberFormat="1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187" fontId="6" fillId="0" borderId="24" xfId="0" applyNumberFormat="1" applyFont="1" applyBorder="1" applyAlignment="1">
      <alignment horizontal="center"/>
    </xf>
    <xf numFmtId="182" fontId="6" fillId="0" borderId="32" xfId="0" applyNumberFormat="1" applyFont="1" applyBorder="1" applyAlignment="1">
      <alignment horizontal="center"/>
    </xf>
    <xf numFmtId="187" fontId="6" fillId="0" borderId="27" xfId="0" applyNumberFormat="1" applyFont="1" applyBorder="1" applyAlignment="1">
      <alignment horizontal="center" vertical="center"/>
    </xf>
    <xf numFmtId="187" fontId="6" fillId="0" borderId="28" xfId="0" applyNumberFormat="1" applyFont="1" applyBorder="1" applyAlignment="1">
      <alignment horizontal="center"/>
    </xf>
    <xf numFmtId="182" fontId="6" fillId="0" borderId="41" xfId="0" applyNumberFormat="1" applyFont="1" applyBorder="1" applyAlignment="1">
      <alignment horizontal="center"/>
    </xf>
    <xf numFmtId="0" fontId="0" fillId="0" borderId="27" xfId="0" applyBorder="1" applyAlignment="1">
      <alignment horizontal="center"/>
    </xf>
    <xf numFmtId="183" fontId="30" fillId="0" borderId="75" xfId="0" applyNumberFormat="1" applyFont="1" applyBorder="1" applyAlignment="1">
      <alignment horizontal="center" vertical="center"/>
    </xf>
    <xf numFmtId="188" fontId="14" fillId="0" borderId="0" xfId="0" applyNumberFormat="1" applyFont="1" applyBorder="1" applyAlignment="1">
      <alignment horizontal="center" vertical="center"/>
    </xf>
    <xf numFmtId="0" fontId="31" fillId="0" borderId="27" xfId="0" quotePrefix="1" applyFont="1" applyBorder="1" applyAlignment="1">
      <alignment horizontal="center" vertical="center"/>
    </xf>
    <xf numFmtId="183" fontId="30" fillId="0" borderId="27" xfId="0" applyNumberFormat="1" applyFont="1" applyBorder="1" applyAlignment="1">
      <alignment horizontal="center" vertical="center"/>
    </xf>
    <xf numFmtId="183" fontId="30" fillId="0" borderId="76" xfId="0" applyNumberFormat="1" applyFont="1" applyBorder="1" applyAlignment="1">
      <alignment horizontal="center" vertical="center"/>
    </xf>
    <xf numFmtId="0" fontId="31" fillId="0" borderId="77" xfId="0" quotePrefix="1" applyFont="1" applyBorder="1" applyAlignment="1">
      <alignment horizontal="center" vertical="center"/>
    </xf>
    <xf numFmtId="0" fontId="31" fillId="0" borderId="27" xfId="0" quotePrefix="1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/>
    </xf>
    <xf numFmtId="0" fontId="31" fillId="9" borderId="27" xfId="0" applyFont="1" applyFill="1" applyBorder="1" applyAlignment="1"/>
    <xf numFmtId="14" fontId="0" fillId="0" borderId="27" xfId="0" applyNumberFormat="1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188" fontId="0" fillId="0" borderId="27" xfId="0" applyNumberFormat="1" applyFont="1" applyBorder="1" applyAlignment="1">
      <alignment horizontal="center"/>
    </xf>
    <xf numFmtId="165" fontId="0" fillId="0" borderId="27" xfId="0" applyNumberFormat="1" applyFont="1" applyBorder="1" applyAlignment="1">
      <alignment horizontal="center" vertical="center"/>
    </xf>
    <xf numFmtId="0" fontId="0" fillId="0" borderId="27" xfId="0" applyFont="1" applyBorder="1" applyAlignment="1"/>
    <xf numFmtId="165" fontId="0" fillId="0" borderId="27" xfId="0" applyNumberFormat="1" applyFont="1" applyBorder="1" applyAlignment="1">
      <alignment horizontal="center"/>
    </xf>
    <xf numFmtId="187" fontId="0" fillId="0" borderId="27" xfId="0" applyNumberFormat="1" applyFont="1" applyBorder="1" applyAlignment="1">
      <alignment horizontal="center"/>
    </xf>
    <xf numFmtId="165" fontId="53" fillId="0" borderId="27" xfId="0" applyNumberFormat="1" applyFont="1" applyBorder="1" applyAlignment="1">
      <alignment horizontal="center" vertical="center"/>
    </xf>
    <xf numFmtId="165" fontId="53" fillId="0" borderId="27" xfId="0" applyNumberFormat="1" applyFont="1" applyBorder="1" applyAlignment="1">
      <alignment horizontal="center"/>
    </xf>
    <xf numFmtId="165" fontId="0" fillId="0" borderId="28" xfId="0" applyNumberFormat="1" applyFont="1" applyBorder="1" applyAlignment="1">
      <alignment horizontal="center"/>
    </xf>
    <xf numFmtId="187" fontId="49" fillId="0" borderId="27" xfId="0" applyNumberFormat="1" applyFont="1" applyBorder="1" applyAlignment="1">
      <alignment horizontal="center" vertical="center"/>
    </xf>
    <xf numFmtId="0" fontId="67" fillId="5" borderId="0" xfId="0" applyFont="1" applyFill="1" applyAlignment="1">
      <alignment horizontal="center" vertical="center"/>
    </xf>
    <xf numFmtId="188" fontId="30" fillId="0" borderId="0" xfId="0" applyNumberFormat="1" applyFont="1" applyAlignment="1">
      <alignment horizontal="center"/>
    </xf>
    <xf numFmtId="14" fontId="10" fillId="3" borderId="10" xfId="0" applyNumberFormat="1" applyFont="1" applyFill="1" applyBorder="1" applyAlignment="1">
      <alignment horizontal="center" vertical="center"/>
    </xf>
    <xf numFmtId="14" fontId="10" fillId="3" borderId="10" xfId="0" applyNumberFormat="1" applyFont="1" applyFill="1" applyBorder="1" applyAlignment="1">
      <alignment horizontal="center" vertical="center" wrapText="1"/>
    </xf>
    <xf numFmtId="187" fontId="0" fillId="0" borderId="0" xfId="0" applyNumberFormat="1" applyBorder="1" applyAlignment="1">
      <alignment horizontal="center"/>
    </xf>
    <xf numFmtId="164" fontId="30" fillId="0" borderId="0" xfId="0" applyNumberFormat="1" applyFont="1" applyAlignment="1">
      <alignment horizontal="center" vertical="center"/>
    </xf>
    <xf numFmtId="164" fontId="30" fillId="0" borderId="0" xfId="0" applyNumberFormat="1" applyFont="1" applyBorder="1" applyAlignment="1">
      <alignment horizontal="center" vertical="center"/>
    </xf>
    <xf numFmtId="164" fontId="30" fillId="0" borderId="27" xfId="0" applyNumberFormat="1" applyFont="1" applyBorder="1" applyAlignment="1">
      <alignment horizontal="center" vertical="center"/>
    </xf>
    <xf numFmtId="187" fontId="14" fillId="0" borderId="6" xfId="0" applyNumberFormat="1" applyFont="1" applyBorder="1" applyAlignment="1">
      <alignment horizontal="center" vertical="center"/>
    </xf>
    <xf numFmtId="188" fontId="30" fillId="0" borderId="1" xfId="0" applyNumberFormat="1" applyFont="1" applyBorder="1" applyAlignment="1">
      <alignment horizontal="center" vertical="center"/>
    </xf>
    <xf numFmtId="187" fontId="22" fillId="0" borderId="6" xfId="0" applyNumberFormat="1" applyFont="1" applyBorder="1" applyAlignment="1">
      <alignment horizontal="center" vertical="center"/>
    </xf>
    <xf numFmtId="187" fontId="11" fillId="0" borderId="0" xfId="0" applyNumberFormat="1" applyFont="1" applyAlignment="1">
      <alignment horizontal="center" vertical="center"/>
    </xf>
    <xf numFmtId="187" fontId="11" fillId="0" borderId="6" xfId="0" applyNumberFormat="1" applyFont="1" applyBorder="1" applyAlignment="1">
      <alignment horizontal="center" vertical="center"/>
    </xf>
    <xf numFmtId="187" fontId="11" fillId="0" borderId="27" xfId="0" applyNumberFormat="1" applyFont="1" applyBorder="1" applyAlignment="1">
      <alignment horizontal="center" vertical="center"/>
    </xf>
    <xf numFmtId="187" fontId="14" fillId="0" borderId="0" xfId="0" applyNumberFormat="1" applyFont="1" applyBorder="1" applyAlignment="1">
      <alignment horizontal="center" vertical="center"/>
    </xf>
    <xf numFmtId="187" fontId="14" fillId="0" borderId="7" xfId="0" applyNumberFormat="1" applyFont="1" applyBorder="1" applyAlignment="1">
      <alignment horizontal="center" vertical="center"/>
    </xf>
    <xf numFmtId="14" fontId="72" fillId="8" borderId="0" xfId="0" applyNumberFormat="1" applyFont="1" applyFill="1" applyBorder="1" applyAlignment="1">
      <alignment horizontal="center" vertical="center"/>
    </xf>
    <xf numFmtId="14" fontId="72" fillId="8" borderId="0" xfId="0" applyNumberFormat="1" applyFont="1" applyFill="1" applyBorder="1" applyAlignment="1">
      <alignment horizontal="center" vertical="center" wrapText="1"/>
    </xf>
    <xf numFmtId="188" fontId="23" fillId="9" borderId="1" xfId="0" applyNumberFormat="1" applyFont="1" applyFill="1" applyBorder="1" applyAlignment="1">
      <alignment horizontal="center" vertical="center"/>
    </xf>
    <xf numFmtId="14" fontId="6" fillId="9" borderId="1" xfId="0" applyNumberFormat="1" applyFont="1" applyFill="1" applyBorder="1" applyAlignment="1"/>
    <xf numFmtId="188" fontId="23" fillId="9" borderId="0" xfId="0" applyNumberFormat="1" applyFont="1" applyFill="1" applyAlignment="1">
      <alignment horizontal="center" vertical="center"/>
    </xf>
    <xf numFmtId="0" fontId="6" fillId="9" borderId="0" xfId="0" applyFont="1" applyFill="1" applyAlignment="1"/>
    <xf numFmtId="187" fontId="23" fillId="9" borderId="0" xfId="0" applyNumberFormat="1" applyFont="1" applyFill="1" applyAlignment="1">
      <alignment horizontal="center" vertical="center"/>
    </xf>
    <xf numFmtId="187" fontId="23" fillId="9" borderId="8" xfId="0" applyNumberFormat="1" applyFont="1" applyFill="1" applyBorder="1" applyAlignment="1">
      <alignment horizontal="center" vertical="center"/>
    </xf>
    <xf numFmtId="188" fontId="23" fillId="9" borderId="6" xfId="0" applyNumberFormat="1" applyFont="1" applyFill="1" applyBorder="1" applyAlignment="1">
      <alignment horizontal="center" vertical="center"/>
    </xf>
    <xf numFmtId="188" fontId="23" fillId="0" borderId="0" xfId="0" applyNumberFormat="1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14" fontId="72" fillId="8" borderId="0" xfId="0" applyNumberFormat="1" applyFont="1" applyFill="1" applyAlignment="1">
      <alignment horizontal="center" vertical="center"/>
    </xf>
    <xf numFmtId="14" fontId="72" fillId="8" borderId="0" xfId="0" applyNumberFormat="1" applyFont="1" applyFill="1" applyAlignment="1">
      <alignment horizontal="center" vertical="center" wrapText="1"/>
    </xf>
    <xf numFmtId="187" fontId="23" fillId="0" borderId="0" xfId="0" applyNumberFormat="1" applyFont="1" applyAlignment="1">
      <alignment horizontal="center" vertical="center"/>
    </xf>
    <xf numFmtId="187" fontId="23" fillId="0" borderId="1" xfId="0" applyNumberFormat="1" applyFont="1" applyBorder="1" applyAlignment="1">
      <alignment horizontal="center" vertical="center"/>
    </xf>
    <xf numFmtId="188" fontId="6" fillId="0" borderId="0" xfId="0" applyNumberFormat="1" applyFont="1" applyAlignment="1">
      <alignment horizontal="center" vertical="center"/>
    </xf>
    <xf numFmtId="187" fontId="6" fillId="0" borderId="0" xfId="0" applyNumberFormat="1" applyFont="1" applyAlignment="1">
      <alignment horizontal="center"/>
    </xf>
    <xf numFmtId="188" fontId="6" fillId="0" borderId="1" xfId="0" applyNumberFormat="1" applyFont="1" applyBorder="1" applyAlignment="1">
      <alignment horizontal="center" vertical="center"/>
    </xf>
    <xf numFmtId="188" fontId="6" fillId="0" borderId="27" xfId="0" applyNumberFormat="1" applyFont="1" applyBorder="1" applyAlignment="1">
      <alignment horizontal="center" vertical="center"/>
    </xf>
    <xf numFmtId="187" fontId="23" fillId="0" borderId="27" xfId="0" applyNumberFormat="1" applyFont="1" applyBorder="1" applyAlignment="1">
      <alignment horizontal="center" vertical="center"/>
    </xf>
    <xf numFmtId="187" fontId="6" fillId="0" borderId="39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88" fontId="23" fillId="0" borderId="6" xfId="0" applyNumberFormat="1" applyFont="1" applyBorder="1" applyAlignment="1">
      <alignment horizontal="center" vertical="center"/>
    </xf>
    <xf numFmtId="187" fontId="23" fillId="0" borderId="0" xfId="0" applyNumberFormat="1" applyFont="1" applyBorder="1" applyAlignment="1">
      <alignment horizontal="center" vertical="center"/>
    </xf>
    <xf numFmtId="187" fontId="23" fillId="0" borderId="6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7" fillId="0" borderId="0" xfId="0" applyFont="1" applyFill="1" applyAlignment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17" fontId="31" fillId="0" borderId="1" xfId="0" applyNumberFormat="1" applyFont="1" applyBorder="1" applyAlignment="1">
      <alignment horizontal="center" vertical="center"/>
    </xf>
    <xf numFmtId="0" fontId="64" fillId="4" borderId="47" xfId="7" quotePrefix="1" applyFont="1" applyFill="1" applyBorder="1" applyAlignment="1" applyProtection="1">
      <alignment horizontal="center" vertical="center"/>
    </xf>
    <xf numFmtId="0" fontId="64" fillId="4" borderId="48" xfId="7" quotePrefix="1" applyFont="1" applyFill="1" applyBorder="1" applyAlignment="1" applyProtection="1">
      <alignment horizontal="center" vertical="center"/>
    </xf>
    <xf numFmtId="0" fontId="64" fillId="4" borderId="49" xfId="7" quotePrefix="1" applyFont="1" applyFill="1" applyBorder="1" applyAlignment="1" applyProtection="1">
      <alignment horizontal="center" vertical="center"/>
    </xf>
    <xf numFmtId="14" fontId="10" fillId="3" borderId="14" xfId="0" applyNumberFormat="1" applyFont="1" applyFill="1" applyBorder="1" applyAlignment="1">
      <alignment horizontal="center" vertical="center" wrapText="1"/>
    </xf>
    <xf numFmtId="14" fontId="10" fillId="3" borderId="15" xfId="0" applyNumberFormat="1" applyFont="1" applyFill="1" applyBorder="1" applyAlignment="1">
      <alignment horizontal="center" vertical="center" wrapText="1"/>
    </xf>
    <xf numFmtId="14" fontId="10" fillId="3" borderId="14" xfId="0" applyNumberFormat="1" applyFont="1" applyFill="1" applyBorder="1" applyAlignment="1">
      <alignment horizontal="center" vertical="center"/>
    </xf>
    <xf numFmtId="14" fontId="10" fillId="3" borderId="15" xfId="0" applyNumberFormat="1" applyFont="1" applyFill="1" applyBorder="1" applyAlignment="1">
      <alignment horizontal="center" vertical="center"/>
    </xf>
    <xf numFmtId="0" fontId="26" fillId="11" borderId="10" xfId="0" applyFont="1" applyFill="1" applyBorder="1" applyAlignment="1">
      <alignment horizontal="center" vertical="center" wrapText="1"/>
    </xf>
    <xf numFmtId="0" fontId="62" fillId="11" borderId="10" xfId="0" applyFont="1" applyFill="1" applyBorder="1" applyAlignment="1">
      <alignment horizontal="center" vertical="center" wrapText="1"/>
    </xf>
    <xf numFmtId="0" fontId="62" fillId="12" borderId="10" xfId="0" applyFont="1" applyFill="1" applyBorder="1" applyAlignment="1">
      <alignment horizontal="center" vertical="center" wrapText="1"/>
    </xf>
    <xf numFmtId="0" fontId="62" fillId="3" borderId="16" xfId="0" applyFont="1" applyFill="1" applyBorder="1" applyAlignment="1">
      <alignment horizontal="center" vertical="center" wrapText="1"/>
    </xf>
    <xf numFmtId="0" fontId="62" fillId="3" borderId="0" xfId="0" applyFont="1" applyFill="1" applyBorder="1" applyAlignment="1">
      <alignment horizontal="center" vertical="center" wrapText="1"/>
    </xf>
  </cellXfs>
  <cellStyles count="10">
    <cellStyle name="20% - Accent6" xfId="1" builtinId="50"/>
    <cellStyle name="Currency" xfId="2" builtinId="4"/>
    <cellStyle name="EURO" xfId="3"/>
    <cellStyle name="EURO - Style1" xfId="4"/>
    <cellStyle name="EURO2" xfId="5"/>
    <cellStyle name="Heading 3" xfId="6" builtinId="18"/>
    <cellStyle name="Hyperlink" xfId="7" builtinId="8"/>
    <cellStyle name="Normal" xfId="0" builtinId="0"/>
    <cellStyle name="Normal 2" xfId="8"/>
    <cellStyle name="place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167640</xdr:colOff>
      <xdr:row>0</xdr:row>
      <xdr:rowOff>106680</xdr:rowOff>
    </xdr:from>
    <xdr:to>
      <xdr:col>1</xdr:col>
      <xdr:colOff>5295900</xdr:colOff>
      <xdr:row>7</xdr:row>
      <xdr:rowOff>76200</xdr:rowOff>
    </xdr:to>
    <xdr:pic>
      <xdr:nvPicPr>
        <xdr:cNvPr id="28857" name="Picture 3" descr="https://dfheris.cloud.gov.ie/KnowledgeBase/Communication/Shared%20Documents/DFHERIS%20graphics%20and%20templates/DFHERIS%20logos/Further_Education_Research_Innovation_Science_Standard.png">
          <a:extLst>
            <a:ext uri="{FF2B5EF4-FFF2-40B4-BE49-F238E27FC236}">
              <a16:creationId xmlns:a16="http://schemas.microsoft.com/office/drawing/2014/main" id="{95887C84-73E2-441C-1D13-F593277A4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" y="106680"/>
          <a:ext cx="5128260" cy="1303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C91"/>
  <sheetViews>
    <sheetView tabSelected="1" zoomScale="110" zoomScaleNormal="110" workbookViewId="0">
      <selection activeCell="B10" sqref="B10"/>
    </sheetView>
  </sheetViews>
  <sheetFormatPr defaultRowHeight="15" x14ac:dyDescent="0.25"/>
  <cols>
    <col min="2" max="2" width="75.453125" customWidth="1"/>
    <col min="3" max="14" width="8.453125" customWidth="1"/>
  </cols>
  <sheetData>
    <row r="1" spans="1:29" x14ac:dyDescent="0.25">
      <c r="A1" s="386"/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</row>
    <row r="2" spans="1:29" x14ac:dyDescent="0.25">
      <c r="A2" s="386"/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</row>
    <row r="3" spans="1:29" x14ac:dyDescent="0.25">
      <c r="A3" s="386"/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  <c r="AC3" s="386"/>
    </row>
    <row r="4" spans="1:29" x14ac:dyDescent="0.25">
      <c r="A4" s="386"/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  <c r="AC4" s="386"/>
    </row>
    <row r="5" spans="1:29" x14ac:dyDescent="0.25">
      <c r="A5" s="386"/>
      <c r="B5" s="386"/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  <c r="AC5" s="386"/>
    </row>
    <row r="6" spans="1:29" x14ac:dyDescent="0.25">
      <c r="A6" s="386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86"/>
      <c r="Z6" s="386"/>
      <c r="AA6" s="386"/>
      <c r="AB6" s="386"/>
      <c r="AC6" s="386"/>
    </row>
    <row r="7" spans="1:29" x14ac:dyDescent="0.25">
      <c r="A7" s="386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386"/>
      <c r="X7" s="386"/>
      <c r="Y7" s="386"/>
      <c r="Z7" s="386"/>
      <c r="AA7" s="386"/>
      <c r="AB7" s="386"/>
      <c r="AC7" s="386"/>
    </row>
    <row r="8" spans="1:29" ht="15.6" thickBot="1" x14ac:dyDescent="0.3">
      <c r="A8" s="386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  <c r="AC8" s="386"/>
    </row>
    <row r="9" spans="1:29" ht="43.8" thickBot="1" x14ac:dyDescent="0.3">
      <c r="A9" s="386"/>
      <c r="B9" s="485" t="s">
        <v>358</v>
      </c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6"/>
      <c r="Y9" s="386"/>
      <c r="Z9" s="386"/>
      <c r="AA9" s="386"/>
      <c r="AB9" s="386"/>
      <c r="AC9" s="386"/>
    </row>
    <row r="10" spans="1:29" ht="17.399999999999999" x14ac:dyDescent="0.25">
      <c r="A10" s="386"/>
      <c r="B10" s="392" t="s">
        <v>402</v>
      </c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  <c r="W10" s="386"/>
      <c r="X10" s="386"/>
      <c r="Y10" s="386"/>
      <c r="Z10" s="386"/>
      <c r="AA10" s="386"/>
      <c r="AB10" s="386"/>
      <c r="AC10" s="386"/>
    </row>
    <row r="11" spans="1:29" ht="17.399999999999999" x14ac:dyDescent="0.3">
      <c r="A11" s="386"/>
      <c r="B11" s="341" t="s">
        <v>337</v>
      </c>
      <c r="C11" s="386"/>
      <c r="D11" s="386"/>
      <c r="E11" s="386"/>
      <c r="F11" s="386"/>
      <c r="G11" s="386"/>
      <c r="H11" s="386"/>
      <c r="I11" s="386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  <c r="W11" s="386"/>
      <c r="X11" s="386"/>
      <c r="Y11" s="386"/>
      <c r="Z11" s="386"/>
      <c r="AA11" s="386"/>
      <c r="AB11" s="386"/>
      <c r="AC11" s="386"/>
    </row>
    <row r="12" spans="1:29" ht="15.6" x14ac:dyDescent="0.3">
      <c r="A12" s="386"/>
      <c r="B12" s="342" t="s">
        <v>336</v>
      </c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  <c r="W12" s="386"/>
      <c r="X12" s="386"/>
      <c r="Y12" s="386"/>
      <c r="Z12" s="386"/>
      <c r="AA12" s="386"/>
      <c r="AB12" s="386"/>
      <c r="AC12" s="386"/>
    </row>
    <row r="13" spans="1:29" x14ac:dyDescent="0.25">
      <c r="A13" s="386"/>
      <c r="B13" s="340" t="s">
        <v>304</v>
      </c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6"/>
      <c r="X13" s="386"/>
      <c r="Y13" s="386"/>
      <c r="Z13" s="386"/>
      <c r="AA13" s="386"/>
      <c r="AB13" s="386"/>
      <c r="AC13" s="386"/>
    </row>
    <row r="14" spans="1:29" x14ac:dyDescent="0.25">
      <c r="A14" s="386"/>
      <c r="B14" s="340" t="s">
        <v>331</v>
      </c>
      <c r="C14" s="386"/>
      <c r="D14" s="386"/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  <c r="AC14" s="386"/>
    </row>
    <row r="15" spans="1:29" ht="15.6" thickBot="1" x14ac:dyDescent="0.3">
      <c r="A15" s="386"/>
      <c r="B15" s="343" t="s">
        <v>307</v>
      </c>
      <c r="C15" s="386"/>
      <c r="D15" s="386"/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6"/>
      <c r="X15" s="386"/>
      <c r="Y15" s="386"/>
      <c r="Z15" s="386"/>
      <c r="AA15" s="386"/>
      <c r="AB15" s="386"/>
      <c r="AC15" s="386"/>
    </row>
    <row r="16" spans="1:29" ht="15.6" thickBot="1" x14ac:dyDescent="0.3">
      <c r="A16" s="386"/>
      <c r="B16" s="340" t="s">
        <v>309</v>
      </c>
      <c r="C16" s="386"/>
      <c r="D16" s="387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  <c r="X16" s="386"/>
      <c r="Y16" s="386"/>
      <c r="Z16" s="386"/>
      <c r="AA16" s="386"/>
      <c r="AB16" s="386"/>
      <c r="AC16" s="386"/>
    </row>
    <row r="17" spans="1:29" x14ac:dyDescent="0.25">
      <c r="A17" s="386"/>
      <c r="B17" s="340" t="s">
        <v>310</v>
      </c>
      <c r="C17" s="386"/>
      <c r="D17" s="386"/>
      <c r="E17" s="386"/>
      <c r="F17" s="386"/>
      <c r="G17" s="386"/>
      <c r="H17" s="386"/>
      <c r="I17" s="386"/>
      <c r="J17" s="386"/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  <c r="W17" s="386"/>
      <c r="X17" s="386"/>
      <c r="Y17" s="386"/>
      <c r="Z17" s="386"/>
      <c r="AA17" s="386"/>
      <c r="AB17" s="386"/>
      <c r="AC17" s="386"/>
    </row>
    <row r="18" spans="1:29" x14ac:dyDescent="0.25">
      <c r="A18" s="386"/>
      <c r="B18" s="340" t="s">
        <v>313</v>
      </c>
      <c r="C18" s="386"/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  <c r="X18" s="386"/>
      <c r="Y18" s="386"/>
      <c r="Z18" s="386"/>
      <c r="AA18" s="386"/>
      <c r="AB18" s="386"/>
      <c r="AC18" s="386"/>
    </row>
    <row r="19" spans="1:29" x14ac:dyDescent="0.25">
      <c r="A19" s="386"/>
      <c r="B19" s="343" t="s">
        <v>312</v>
      </c>
      <c r="C19" s="386"/>
      <c r="D19" s="386"/>
      <c r="E19" s="386"/>
      <c r="F19" s="386"/>
      <c r="G19" s="386"/>
      <c r="H19" s="386"/>
      <c r="I19" s="386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  <c r="W19" s="386"/>
      <c r="X19" s="386"/>
      <c r="Y19" s="386"/>
      <c r="Z19" s="386"/>
      <c r="AA19" s="386"/>
      <c r="AB19" s="386"/>
      <c r="AC19" s="386"/>
    </row>
    <row r="20" spans="1:29" x14ac:dyDescent="0.25">
      <c r="A20" s="386"/>
      <c r="B20" s="340" t="s">
        <v>332</v>
      </c>
      <c r="C20" s="386"/>
      <c r="D20" s="386"/>
      <c r="E20" s="386"/>
      <c r="F20" s="386"/>
      <c r="G20" s="386"/>
      <c r="H20" s="386"/>
      <c r="I20" s="386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  <c r="W20" s="386"/>
      <c r="X20" s="386"/>
      <c r="Y20" s="386"/>
      <c r="Z20" s="386"/>
      <c r="AA20" s="386"/>
      <c r="AB20" s="386"/>
      <c r="AC20" s="386"/>
    </row>
    <row r="21" spans="1:29" x14ac:dyDescent="0.25">
      <c r="A21" s="386"/>
      <c r="B21" s="340" t="s">
        <v>314</v>
      </c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  <c r="AC21" s="386"/>
    </row>
    <row r="22" spans="1:29" x14ac:dyDescent="0.25">
      <c r="A22" s="386"/>
      <c r="B22" s="340" t="s">
        <v>315</v>
      </c>
      <c r="C22" s="386"/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  <c r="W22" s="386"/>
      <c r="X22" s="386"/>
      <c r="Y22" s="386"/>
      <c r="Z22" s="386"/>
      <c r="AA22" s="386"/>
      <c r="AB22" s="386"/>
      <c r="AC22" s="386"/>
    </row>
    <row r="23" spans="1:29" x14ac:dyDescent="0.25">
      <c r="A23" s="386"/>
      <c r="B23" s="340" t="s">
        <v>316</v>
      </c>
      <c r="C23" s="386"/>
      <c r="D23" s="386"/>
      <c r="E23" s="386"/>
      <c r="F23" s="386"/>
      <c r="G23" s="386"/>
      <c r="H23" s="386"/>
      <c r="I23" s="386"/>
      <c r="J23" s="386"/>
      <c r="K23" s="386"/>
      <c r="L23" s="386"/>
      <c r="M23" s="386"/>
      <c r="N23" s="386"/>
      <c r="O23" s="386"/>
      <c r="P23" s="386"/>
      <c r="Q23" s="386"/>
      <c r="R23" s="386"/>
      <c r="S23" s="386"/>
      <c r="T23" s="386"/>
      <c r="U23" s="386"/>
      <c r="V23" s="386"/>
      <c r="W23" s="386"/>
      <c r="X23" s="386"/>
      <c r="Y23" s="386"/>
      <c r="Z23" s="386"/>
      <c r="AA23" s="386"/>
      <c r="AB23" s="386"/>
      <c r="AC23" s="386"/>
    </row>
    <row r="24" spans="1:29" x14ac:dyDescent="0.25">
      <c r="A24" s="386"/>
      <c r="B24" s="340" t="s">
        <v>317</v>
      </c>
      <c r="C24" s="386"/>
      <c r="D24" s="386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  <c r="W24" s="386"/>
      <c r="X24" s="386"/>
      <c r="Y24" s="386"/>
      <c r="Z24" s="386"/>
      <c r="AA24" s="386"/>
      <c r="AB24" s="386"/>
      <c r="AC24" s="386"/>
    </row>
    <row r="25" spans="1:29" x14ac:dyDescent="0.25">
      <c r="A25" s="386"/>
      <c r="B25" s="340" t="s">
        <v>308</v>
      </c>
      <c r="C25" s="386"/>
      <c r="D25" s="386"/>
      <c r="E25" s="386"/>
      <c r="F25" s="386"/>
      <c r="G25" s="386"/>
      <c r="H25" s="386"/>
      <c r="I25" s="386"/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  <c r="W25" s="386"/>
      <c r="X25" s="386"/>
      <c r="Y25" s="386"/>
      <c r="Z25" s="386"/>
      <c r="AA25" s="386"/>
      <c r="AB25" s="386"/>
      <c r="AC25" s="386"/>
    </row>
    <row r="26" spans="1:29" x14ac:dyDescent="0.25">
      <c r="A26" s="386"/>
      <c r="B26" s="340" t="s">
        <v>305</v>
      </c>
      <c r="C26" s="386"/>
      <c r="D26" s="386"/>
      <c r="E26" s="386"/>
      <c r="F26" s="386"/>
      <c r="G26" s="386"/>
      <c r="H26" s="386"/>
      <c r="I26" s="386"/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  <c r="W26" s="386"/>
      <c r="X26" s="386"/>
      <c r="Y26" s="386"/>
      <c r="Z26" s="386"/>
      <c r="AA26" s="386"/>
      <c r="AB26" s="386"/>
      <c r="AC26" s="386"/>
    </row>
    <row r="27" spans="1:29" x14ac:dyDescent="0.25">
      <c r="A27" s="386"/>
      <c r="B27" s="388" t="s">
        <v>306</v>
      </c>
      <c r="C27" s="386"/>
      <c r="D27" s="386"/>
      <c r="E27" s="386"/>
      <c r="F27" s="386"/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  <c r="W27" s="386"/>
      <c r="X27" s="386"/>
      <c r="Y27" s="386"/>
      <c r="Z27" s="386"/>
      <c r="AA27" s="386"/>
      <c r="AB27" s="386"/>
      <c r="AC27" s="386"/>
    </row>
    <row r="28" spans="1:29" x14ac:dyDescent="0.25">
      <c r="A28" s="386"/>
      <c r="B28" s="340" t="s">
        <v>318</v>
      </c>
      <c r="C28" s="386"/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386"/>
      <c r="AA28" s="386"/>
      <c r="AB28" s="386"/>
      <c r="AC28" s="386"/>
    </row>
    <row r="29" spans="1:29" x14ac:dyDescent="0.25">
      <c r="A29" s="386"/>
      <c r="B29" s="340" t="s">
        <v>333</v>
      </c>
      <c r="C29" s="386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386"/>
      <c r="X29" s="386"/>
      <c r="Y29" s="386"/>
      <c r="Z29" s="386"/>
      <c r="AA29" s="386"/>
      <c r="AB29" s="386"/>
      <c r="AC29" s="386"/>
    </row>
    <row r="30" spans="1:29" x14ac:dyDescent="0.25">
      <c r="A30" s="386"/>
      <c r="B30" s="343" t="s">
        <v>311</v>
      </c>
      <c r="C30" s="386"/>
      <c r="D30" s="386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  <c r="W30" s="386"/>
      <c r="X30" s="386"/>
      <c r="Y30" s="386"/>
      <c r="Z30" s="386"/>
      <c r="AA30" s="386"/>
      <c r="AB30" s="386"/>
      <c r="AC30" s="386"/>
    </row>
    <row r="31" spans="1:29" x14ac:dyDescent="0.25">
      <c r="A31" s="386"/>
      <c r="B31" s="340" t="s">
        <v>334</v>
      </c>
      <c r="C31" s="386"/>
      <c r="D31" s="386"/>
      <c r="E31" s="386"/>
      <c r="F31" s="386"/>
      <c r="G31" s="386"/>
      <c r="H31" s="386"/>
      <c r="I31" s="386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  <c r="W31" s="386"/>
      <c r="X31" s="386"/>
      <c r="Y31" s="386"/>
      <c r="Z31" s="386"/>
      <c r="AA31" s="386"/>
      <c r="AB31" s="386"/>
      <c r="AC31" s="386"/>
    </row>
    <row r="32" spans="1:29" x14ac:dyDescent="0.25">
      <c r="A32" s="386"/>
      <c r="B32" s="343" t="s">
        <v>320</v>
      </c>
      <c r="C32" s="386"/>
      <c r="D32" s="386"/>
      <c r="E32" s="386"/>
      <c r="F32" s="386"/>
      <c r="G32" s="386"/>
      <c r="H32" s="386"/>
      <c r="I32" s="386"/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  <c r="W32" s="386"/>
      <c r="X32" s="386"/>
      <c r="Y32" s="386"/>
      <c r="Z32" s="386"/>
      <c r="AA32" s="386"/>
      <c r="AB32" s="386"/>
      <c r="AC32" s="386"/>
    </row>
    <row r="33" spans="1:29" x14ac:dyDescent="0.25">
      <c r="A33" s="386"/>
      <c r="B33" s="343" t="s">
        <v>335</v>
      </c>
      <c r="C33" s="386"/>
      <c r="D33" s="386"/>
      <c r="E33" s="386"/>
      <c r="F33" s="386"/>
      <c r="G33" s="386"/>
      <c r="H33" s="386"/>
      <c r="I33" s="386"/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  <c r="W33" s="386"/>
      <c r="X33" s="386"/>
      <c r="Y33" s="386"/>
      <c r="Z33" s="386"/>
      <c r="AA33" s="386"/>
      <c r="AB33" s="386"/>
      <c r="AC33" s="386"/>
    </row>
    <row r="34" spans="1:29" x14ac:dyDescent="0.25">
      <c r="A34" s="386"/>
      <c r="B34" s="388" t="s">
        <v>159</v>
      </c>
      <c r="C34" s="386"/>
      <c r="D34" s="386"/>
      <c r="E34" s="386"/>
      <c r="F34" s="386"/>
      <c r="G34" s="386"/>
      <c r="H34" s="386"/>
      <c r="I34" s="386"/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  <c r="W34" s="386"/>
      <c r="X34" s="386"/>
      <c r="Y34" s="386"/>
      <c r="Z34" s="386"/>
      <c r="AA34" s="386"/>
      <c r="AB34" s="386"/>
      <c r="AC34" s="386"/>
    </row>
    <row r="35" spans="1:29" x14ac:dyDescent="0.25">
      <c r="A35" s="386"/>
      <c r="B35" s="343" t="s">
        <v>319</v>
      </c>
      <c r="C35" s="386"/>
      <c r="D35" s="386"/>
      <c r="E35" s="386"/>
      <c r="F35" s="386"/>
      <c r="G35" s="386"/>
      <c r="H35" s="386"/>
      <c r="I35" s="386"/>
      <c r="J35" s="386"/>
      <c r="K35" s="38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  <c r="W35" s="386"/>
      <c r="X35" s="386"/>
      <c r="Y35" s="386"/>
      <c r="Z35" s="386"/>
      <c r="AA35" s="386"/>
      <c r="AB35" s="386"/>
      <c r="AC35" s="386"/>
    </row>
    <row r="36" spans="1:29" x14ac:dyDescent="0.25">
      <c r="A36" s="386"/>
      <c r="B36" s="343" t="s">
        <v>321</v>
      </c>
      <c r="C36" s="386"/>
      <c r="D36" s="386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6"/>
      <c r="Q36" s="386"/>
      <c r="R36" s="386"/>
      <c r="S36" s="386"/>
      <c r="T36" s="386"/>
      <c r="U36" s="386"/>
      <c r="V36" s="386"/>
      <c r="W36" s="386"/>
      <c r="X36" s="386"/>
      <c r="Y36" s="386"/>
      <c r="Z36" s="386"/>
      <c r="AA36" s="386"/>
      <c r="AB36" s="386"/>
      <c r="AC36" s="386"/>
    </row>
    <row r="37" spans="1:29" x14ac:dyDescent="0.25">
      <c r="A37" s="386"/>
      <c r="B37" s="340" t="s">
        <v>322</v>
      </c>
      <c r="C37" s="386"/>
      <c r="D37" s="386"/>
      <c r="E37" s="386"/>
      <c r="F37" s="386"/>
      <c r="G37" s="386"/>
      <c r="H37" s="386"/>
      <c r="I37" s="386"/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  <c r="W37" s="386"/>
      <c r="X37" s="386"/>
      <c r="Y37" s="386"/>
      <c r="Z37" s="386"/>
      <c r="AA37" s="386"/>
      <c r="AB37" s="386"/>
      <c r="AC37" s="386"/>
    </row>
    <row r="38" spans="1:29" x14ac:dyDescent="0.25">
      <c r="A38" s="386"/>
      <c r="B38" s="343" t="s">
        <v>323</v>
      </c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</row>
    <row r="39" spans="1:29" x14ac:dyDescent="0.25">
      <c r="A39" s="386"/>
      <c r="B39" s="386"/>
      <c r="C39" s="386"/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</row>
    <row r="40" spans="1:29" x14ac:dyDescent="0.25">
      <c r="A40" s="386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</row>
    <row r="41" spans="1:29" x14ac:dyDescent="0.25">
      <c r="A41" s="386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</row>
    <row r="42" spans="1:29" x14ac:dyDescent="0.25">
      <c r="A42" s="386"/>
      <c r="B42" s="386"/>
      <c r="C42" s="386"/>
      <c r="D42" s="386"/>
      <c r="E42" s="386"/>
      <c r="F42" s="386"/>
      <c r="G42" s="386"/>
      <c r="H42" s="386"/>
      <c r="I42" s="386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86"/>
      <c r="V42" s="386"/>
      <c r="W42" s="386"/>
      <c r="X42" s="386"/>
      <c r="Y42" s="386"/>
      <c r="Z42" s="386"/>
      <c r="AA42" s="386"/>
      <c r="AB42" s="386"/>
      <c r="AC42" s="386"/>
    </row>
    <row r="43" spans="1:29" x14ac:dyDescent="0.25">
      <c r="A43" s="386"/>
      <c r="B43" s="386"/>
      <c r="C43" s="386"/>
      <c r="D43" s="386"/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6"/>
      <c r="V43" s="386"/>
      <c r="W43" s="386"/>
      <c r="X43" s="386"/>
      <c r="Y43" s="386"/>
      <c r="Z43" s="386"/>
      <c r="AA43" s="386"/>
      <c r="AB43" s="386"/>
      <c r="AC43" s="386"/>
    </row>
    <row r="44" spans="1:29" x14ac:dyDescent="0.25">
      <c r="A44" s="386"/>
      <c r="B44" s="386"/>
      <c r="C44" s="386"/>
      <c r="D44" s="386"/>
      <c r="E44" s="386"/>
      <c r="F44" s="386"/>
      <c r="G44" s="386"/>
      <c r="H44" s="386"/>
      <c r="I44" s="386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6"/>
      <c r="V44" s="386"/>
      <c r="W44" s="386"/>
      <c r="X44" s="386"/>
      <c r="Y44" s="386"/>
      <c r="Z44" s="386"/>
      <c r="AA44" s="386"/>
      <c r="AB44" s="386"/>
      <c r="AC44" s="386"/>
    </row>
    <row r="45" spans="1:29" x14ac:dyDescent="0.25">
      <c r="A45" s="386"/>
      <c r="B45" s="386"/>
      <c r="C45" s="386"/>
      <c r="D45" s="386"/>
      <c r="E45" s="386"/>
      <c r="F45" s="386"/>
      <c r="G45" s="386"/>
      <c r="H45" s="386"/>
      <c r="I45" s="386"/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6"/>
      <c r="V45" s="386"/>
      <c r="W45" s="386"/>
      <c r="X45" s="386"/>
      <c r="Y45" s="386"/>
      <c r="Z45" s="386"/>
      <c r="AA45" s="386"/>
      <c r="AB45" s="386"/>
      <c r="AC45" s="386"/>
    </row>
    <row r="46" spans="1:29" x14ac:dyDescent="0.25">
      <c r="A46" s="386"/>
      <c r="B46" s="386"/>
      <c r="C46" s="386"/>
      <c r="D46" s="386"/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6"/>
      <c r="V46" s="386"/>
      <c r="W46" s="386"/>
      <c r="X46" s="386"/>
      <c r="Y46" s="386"/>
      <c r="Z46" s="386"/>
      <c r="AA46" s="386"/>
      <c r="AB46" s="386"/>
      <c r="AC46" s="386"/>
    </row>
    <row r="47" spans="1:29" x14ac:dyDescent="0.25">
      <c r="A47" s="386"/>
      <c r="B47" s="386"/>
      <c r="C47" s="386"/>
      <c r="D47" s="386"/>
      <c r="E47" s="386"/>
      <c r="F47" s="386"/>
      <c r="G47" s="386"/>
      <c r="H47" s="386"/>
      <c r="I47" s="386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  <c r="W47" s="386"/>
      <c r="X47" s="386"/>
      <c r="Y47" s="386"/>
      <c r="Z47" s="386"/>
      <c r="AA47" s="386"/>
      <c r="AB47" s="386"/>
      <c r="AC47" s="386"/>
    </row>
    <row r="48" spans="1:29" x14ac:dyDescent="0.25">
      <c r="A48" s="386"/>
      <c r="B48" s="386"/>
      <c r="C48" s="386"/>
      <c r="D48" s="386"/>
      <c r="E48" s="386"/>
      <c r="F48" s="386"/>
      <c r="G48" s="386"/>
      <c r="H48" s="386"/>
      <c r="I48" s="386"/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  <c r="W48" s="386"/>
      <c r="X48" s="386"/>
      <c r="Y48" s="386"/>
      <c r="Z48" s="386"/>
      <c r="AA48" s="386"/>
      <c r="AB48" s="386"/>
      <c r="AC48" s="386"/>
    </row>
    <row r="49" spans="1:29" x14ac:dyDescent="0.25">
      <c r="A49" s="386"/>
      <c r="B49" s="386"/>
      <c r="C49" s="386"/>
      <c r="D49" s="386"/>
      <c r="E49" s="386"/>
      <c r="F49" s="386"/>
      <c r="G49" s="386"/>
      <c r="H49" s="386"/>
      <c r="I49" s="386"/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  <c r="W49" s="386"/>
      <c r="X49" s="386"/>
      <c r="Y49" s="386"/>
      <c r="Z49" s="386"/>
      <c r="AA49" s="386"/>
      <c r="AB49" s="386"/>
      <c r="AC49" s="386"/>
    </row>
    <row r="50" spans="1:29" x14ac:dyDescent="0.25">
      <c r="A50" s="386"/>
      <c r="B50" s="386"/>
      <c r="C50" s="386"/>
      <c r="D50" s="386"/>
      <c r="E50" s="386"/>
      <c r="F50" s="386"/>
      <c r="G50" s="386"/>
      <c r="H50" s="386"/>
      <c r="I50" s="386"/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  <c r="W50" s="386"/>
      <c r="X50" s="386"/>
      <c r="Y50" s="386"/>
      <c r="Z50" s="386"/>
      <c r="AA50" s="386"/>
      <c r="AB50" s="386"/>
      <c r="AC50" s="386"/>
    </row>
    <row r="51" spans="1:29" x14ac:dyDescent="0.25">
      <c r="A51" s="386"/>
      <c r="B51" s="386"/>
      <c r="C51" s="386"/>
      <c r="D51" s="386"/>
      <c r="E51" s="386"/>
      <c r="F51" s="386"/>
      <c r="G51" s="386"/>
      <c r="H51" s="386"/>
      <c r="I51" s="386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6"/>
      <c r="U51" s="386"/>
      <c r="V51" s="386"/>
      <c r="W51" s="386"/>
      <c r="X51" s="386"/>
      <c r="Y51" s="386"/>
      <c r="Z51" s="386"/>
      <c r="AA51" s="386"/>
      <c r="AB51" s="386"/>
      <c r="AC51" s="386"/>
    </row>
    <row r="52" spans="1:29" x14ac:dyDescent="0.25">
      <c r="A52" s="386"/>
      <c r="B52" s="386"/>
      <c r="C52" s="386"/>
      <c r="D52" s="386"/>
      <c r="E52" s="386"/>
      <c r="F52" s="386"/>
      <c r="G52" s="386"/>
      <c r="H52" s="386"/>
      <c r="I52" s="386"/>
      <c r="J52" s="386"/>
      <c r="K52" s="386"/>
      <c r="L52" s="386"/>
      <c r="M52" s="386"/>
      <c r="N52" s="386"/>
      <c r="O52" s="386"/>
      <c r="P52" s="386"/>
      <c r="Q52" s="386"/>
      <c r="R52" s="386"/>
      <c r="S52" s="386"/>
      <c r="T52" s="386"/>
      <c r="U52" s="386"/>
      <c r="V52" s="386"/>
      <c r="W52" s="386"/>
      <c r="X52" s="386"/>
      <c r="Y52" s="386"/>
      <c r="Z52" s="386"/>
      <c r="AA52" s="386"/>
      <c r="AB52" s="386"/>
      <c r="AC52" s="386"/>
    </row>
    <row r="53" spans="1:29" x14ac:dyDescent="0.25">
      <c r="A53" s="386"/>
      <c r="B53" s="386"/>
      <c r="C53" s="386"/>
      <c r="D53" s="386"/>
      <c r="E53" s="386"/>
      <c r="F53" s="386"/>
      <c r="G53" s="386"/>
      <c r="H53" s="386"/>
      <c r="I53" s="386"/>
      <c r="J53" s="386"/>
      <c r="K53" s="386"/>
      <c r="L53" s="386"/>
      <c r="M53" s="386"/>
      <c r="N53" s="386"/>
      <c r="O53" s="386"/>
      <c r="P53" s="386"/>
      <c r="Q53" s="386"/>
      <c r="R53" s="386"/>
      <c r="S53" s="386"/>
      <c r="T53" s="386"/>
      <c r="U53" s="386"/>
      <c r="V53" s="386"/>
      <c r="W53" s="386"/>
      <c r="X53" s="386"/>
      <c r="Y53" s="386"/>
      <c r="Z53" s="386"/>
      <c r="AA53" s="386"/>
      <c r="AB53" s="386"/>
      <c r="AC53" s="386"/>
    </row>
    <row r="54" spans="1:29" x14ac:dyDescent="0.25">
      <c r="A54" s="386"/>
      <c r="B54" s="386"/>
      <c r="C54" s="386"/>
      <c r="D54" s="386"/>
      <c r="E54" s="386"/>
      <c r="F54" s="386"/>
      <c r="G54" s="386"/>
      <c r="H54" s="386"/>
      <c r="I54" s="386"/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86"/>
      <c r="U54" s="386"/>
      <c r="V54" s="386"/>
      <c r="W54" s="386"/>
      <c r="X54" s="386"/>
      <c r="Y54" s="386"/>
      <c r="Z54" s="386"/>
      <c r="AA54" s="386"/>
      <c r="AB54" s="386"/>
      <c r="AC54" s="386"/>
    </row>
    <row r="55" spans="1:29" x14ac:dyDescent="0.25">
      <c r="A55" s="386"/>
      <c r="B55" s="386"/>
      <c r="C55" s="386"/>
      <c r="D55" s="386"/>
      <c r="E55" s="386"/>
      <c r="F55" s="386"/>
      <c r="G55" s="386"/>
      <c r="H55" s="386"/>
      <c r="I55" s="386"/>
      <c r="J55" s="386"/>
      <c r="K55" s="386"/>
      <c r="L55" s="386"/>
      <c r="M55" s="386"/>
      <c r="N55" s="386"/>
      <c r="O55" s="386"/>
      <c r="P55" s="386"/>
      <c r="Q55" s="386"/>
      <c r="R55" s="386"/>
      <c r="S55" s="386"/>
      <c r="T55" s="386"/>
      <c r="U55" s="386"/>
      <c r="V55" s="386"/>
      <c r="W55" s="386"/>
      <c r="X55" s="386"/>
      <c r="Y55" s="386"/>
      <c r="Z55" s="386"/>
      <c r="AA55" s="386"/>
      <c r="AB55" s="386"/>
      <c r="AC55" s="386"/>
    </row>
    <row r="56" spans="1:29" x14ac:dyDescent="0.25">
      <c r="A56" s="386"/>
      <c r="B56" s="386"/>
      <c r="C56" s="386"/>
      <c r="D56" s="386"/>
      <c r="E56" s="386"/>
      <c r="F56" s="386"/>
      <c r="G56" s="386"/>
      <c r="H56" s="386"/>
      <c r="I56" s="386"/>
      <c r="J56" s="386"/>
      <c r="K56" s="386"/>
      <c r="L56" s="386"/>
      <c r="M56" s="386"/>
      <c r="N56" s="386"/>
      <c r="O56" s="386"/>
      <c r="P56" s="386"/>
      <c r="Q56" s="386"/>
      <c r="R56" s="386"/>
      <c r="S56" s="386"/>
      <c r="T56" s="386"/>
      <c r="U56" s="386"/>
      <c r="V56" s="386"/>
      <c r="W56" s="386"/>
      <c r="X56" s="386"/>
      <c r="Y56" s="386"/>
      <c r="Z56" s="386"/>
      <c r="AA56" s="386"/>
      <c r="AB56" s="386"/>
      <c r="AC56" s="386"/>
    </row>
    <row r="57" spans="1:29" x14ac:dyDescent="0.25">
      <c r="A57" s="386"/>
      <c r="B57" s="386"/>
      <c r="C57" s="386"/>
      <c r="D57" s="386"/>
      <c r="E57" s="386"/>
      <c r="F57" s="386"/>
      <c r="G57" s="386"/>
      <c r="H57" s="386"/>
      <c r="I57" s="386"/>
      <c r="J57" s="386"/>
      <c r="K57" s="386"/>
      <c r="L57" s="386"/>
      <c r="M57" s="386"/>
      <c r="N57" s="386"/>
      <c r="O57" s="386"/>
      <c r="P57" s="386"/>
      <c r="Q57" s="386"/>
      <c r="R57" s="386"/>
      <c r="S57" s="386"/>
      <c r="T57" s="386"/>
      <c r="U57" s="386"/>
      <c r="V57" s="386"/>
      <c r="W57" s="386"/>
      <c r="X57" s="386"/>
      <c r="Y57" s="386"/>
      <c r="Z57" s="386"/>
      <c r="AA57" s="386"/>
      <c r="AB57" s="386"/>
      <c r="AC57" s="386"/>
    </row>
    <row r="58" spans="1:29" x14ac:dyDescent="0.25">
      <c r="A58" s="386"/>
      <c r="B58" s="386"/>
      <c r="C58" s="386"/>
      <c r="D58" s="386"/>
      <c r="E58" s="386"/>
      <c r="F58" s="386"/>
      <c r="G58" s="386"/>
      <c r="H58" s="386"/>
      <c r="I58" s="386"/>
      <c r="J58" s="386"/>
      <c r="K58" s="386"/>
      <c r="L58" s="386"/>
      <c r="M58" s="386"/>
      <c r="N58" s="386"/>
      <c r="O58" s="386"/>
      <c r="P58" s="386"/>
      <c r="Q58" s="386"/>
      <c r="R58" s="386"/>
      <c r="S58" s="386"/>
      <c r="T58" s="386"/>
      <c r="U58" s="386"/>
      <c r="V58" s="386"/>
      <c r="W58" s="386"/>
      <c r="X58" s="386"/>
      <c r="Y58" s="386"/>
      <c r="Z58" s="386"/>
      <c r="AA58" s="386"/>
      <c r="AB58" s="386"/>
      <c r="AC58" s="386"/>
    </row>
    <row r="59" spans="1:29" x14ac:dyDescent="0.25">
      <c r="A59" s="386"/>
      <c r="B59" s="386"/>
      <c r="C59" s="386"/>
      <c r="D59" s="386"/>
      <c r="E59" s="386"/>
      <c r="F59" s="386"/>
      <c r="G59" s="386"/>
      <c r="H59" s="386"/>
      <c r="I59" s="386"/>
      <c r="J59" s="386"/>
      <c r="K59" s="386"/>
      <c r="L59" s="386"/>
      <c r="M59" s="386"/>
      <c r="N59" s="386"/>
      <c r="O59" s="386"/>
      <c r="P59" s="386"/>
      <c r="Q59" s="386"/>
      <c r="R59" s="386"/>
      <c r="S59" s="386"/>
      <c r="T59" s="386"/>
      <c r="U59" s="386"/>
      <c r="V59" s="386"/>
      <c r="W59" s="386"/>
      <c r="X59" s="386"/>
      <c r="Y59" s="386"/>
      <c r="Z59" s="386"/>
      <c r="AA59" s="386"/>
      <c r="AB59" s="386"/>
      <c r="AC59" s="386"/>
    </row>
    <row r="60" spans="1:29" x14ac:dyDescent="0.25">
      <c r="A60" s="386"/>
      <c r="B60" s="386"/>
      <c r="C60" s="386"/>
      <c r="D60" s="386"/>
      <c r="E60" s="386"/>
      <c r="F60" s="386"/>
      <c r="G60" s="386"/>
      <c r="H60" s="386"/>
      <c r="I60" s="386"/>
      <c r="J60" s="386"/>
      <c r="K60" s="386"/>
      <c r="L60" s="386"/>
      <c r="M60" s="386"/>
      <c r="N60" s="386"/>
      <c r="O60" s="386"/>
      <c r="P60" s="386"/>
      <c r="Q60" s="386"/>
      <c r="R60" s="386"/>
      <c r="S60" s="386"/>
      <c r="T60" s="386"/>
      <c r="U60" s="386"/>
      <c r="V60" s="386"/>
      <c r="W60" s="386"/>
      <c r="X60" s="386"/>
      <c r="Y60" s="386"/>
      <c r="Z60" s="386"/>
      <c r="AA60" s="386"/>
      <c r="AB60" s="386"/>
      <c r="AC60" s="386"/>
    </row>
    <row r="61" spans="1:29" x14ac:dyDescent="0.25">
      <c r="A61" s="386"/>
      <c r="B61" s="386"/>
      <c r="C61" s="386"/>
      <c r="D61" s="386"/>
      <c r="E61" s="386"/>
      <c r="F61" s="386"/>
      <c r="G61" s="386"/>
      <c r="H61" s="386"/>
      <c r="I61" s="386"/>
      <c r="J61" s="386"/>
      <c r="K61" s="386"/>
      <c r="L61" s="386"/>
      <c r="M61" s="386"/>
      <c r="N61" s="386"/>
      <c r="O61" s="386"/>
      <c r="P61" s="386"/>
      <c r="Q61" s="386"/>
      <c r="R61" s="386"/>
      <c r="S61" s="386"/>
      <c r="T61" s="386"/>
      <c r="U61" s="386"/>
      <c r="V61" s="386"/>
      <c r="W61" s="386"/>
      <c r="X61" s="386"/>
      <c r="Y61" s="386"/>
      <c r="Z61" s="386"/>
      <c r="AA61" s="386"/>
      <c r="AB61" s="386"/>
      <c r="AC61" s="386"/>
    </row>
    <row r="62" spans="1:29" x14ac:dyDescent="0.25">
      <c r="A62" s="386"/>
      <c r="B62" s="386"/>
      <c r="C62" s="386"/>
      <c r="D62" s="386"/>
      <c r="E62" s="386"/>
      <c r="F62" s="386"/>
      <c r="G62" s="386"/>
      <c r="H62" s="386"/>
      <c r="I62" s="386"/>
      <c r="J62" s="386"/>
      <c r="K62" s="386"/>
      <c r="L62" s="386"/>
      <c r="M62" s="386"/>
      <c r="N62" s="386"/>
      <c r="O62" s="386"/>
      <c r="P62" s="386"/>
      <c r="Q62" s="386"/>
      <c r="R62" s="386"/>
      <c r="S62" s="386"/>
      <c r="T62" s="386"/>
      <c r="U62" s="386"/>
      <c r="V62" s="386"/>
      <c r="W62" s="386"/>
      <c r="X62" s="386"/>
      <c r="Y62" s="386"/>
      <c r="Z62" s="386"/>
      <c r="AA62" s="386"/>
      <c r="AB62" s="386"/>
      <c r="AC62" s="386"/>
    </row>
    <row r="63" spans="1:29" x14ac:dyDescent="0.25">
      <c r="A63" s="386"/>
      <c r="B63" s="386"/>
      <c r="C63" s="386"/>
      <c r="D63" s="386"/>
      <c r="E63" s="386"/>
      <c r="F63" s="386"/>
      <c r="G63" s="386"/>
      <c r="H63" s="386"/>
      <c r="I63" s="386"/>
      <c r="J63" s="386"/>
      <c r="K63" s="386"/>
      <c r="L63" s="386"/>
      <c r="M63" s="386"/>
      <c r="N63" s="386"/>
      <c r="O63" s="386"/>
      <c r="P63" s="386"/>
      <c r="Q63" s="386"/>
      <c r="R63" s="386"/>
      <c r="S63" s="386"/>
      <c r="T63" s="386"/>
      <c r="U63" s="386"/>
      <c r="V63" s="386"/>
      <c r="W63" s="386"/>
      <c r="X63" s="386"/>
      <c r="Y63" s="386"/>
      <c r="Z63" s="386"/>
      <c r="AA63" s="386"/>
      <c r="AB63" s="386"/>
      <c r="AC63" s="386"/>
    </row>
    <row r="64" spans="1:29" x14ac:dyDescent="0.25">
      <c r="A64" s="386"/>
      <c r="B64" s="386"/>
      <c r="C64" s="386"/>
      <c r="D64" s="386"/>
      <c r="E64" s="386"/>
      <c r="F64" s="386"/>
      <c r="G64" s="386"/>
      <c r="H64" s="386"/>
      <c r="I64" s="386"/>
      <c r="J64" s="386"/>
      <c r="K64" s="386"/>
      <c r="L64" s="386"/>
      <c r="M64" s="386"/>
      <c r="N64" s="386"/>
      <c r="O64" s="386"/>
      <c r="P64" s="386"/>
      <c r="Q64" s="386"/>
      <c r="R64" s="386"/>
      <c r="S64" s="386"/>
      <c r="T64" s="386"/>
      <c r="U64" s="386"/>
      <c r="V64" s="386"/>
      <c r="W64" s="386"/>
      <c r="X64" s="386"/>
      <c r="Y64" s="386"/>
      <c r="Z64" s="386"/>
      <c r="AA64" s="386"/>
      <c r="AB64" s="386"/>
      <c r="AC64" s="386"/>
    </row>
    <row r="65" spans="1:29" x14ac:dyDescent="0.25">
      <c r="A65" s="386"/>
      <c r="B65" s="386"/>
      <c r="C65" s="386"/>
      <c r="D65" s="386"/>
      <c r="E65" s="386"/>
      <c r="F65" s="386"/>
      <c r="G65" s="386"/>
      <c r="H65" s="386"/>
      <c r="I65" s="386"/>
      <c r="J65" s="386"/>
      <c r="K65" s="386"/>
      <c r="L65" s="386"/>
      <c r="M65" s="386"/>
      <c r="N65" s="386"/>
      <c r="O65" s="386"/>
      <c r="P65" s="386"/>
      <c r="Q65" s="386"/>
      <c r="R65" s="386"/>
      <c r="S65" s="386"/>
      <c r="T65" s="386"/>
      <c r="U65" s="386"/>
      <c r="V65" s="386"/>
      <c r="W65" s="386"/>
      <c r="X65" s="386"/>
      <c r="Y65" s="386"/>
      <c r="Z65" s="386"/>
      <c r="AA65" s="386"/>
      <c r="AB65" s="386"/>
      <c r="AC65" s="386"/>
    </row>
    <row r="66" spans="1:29" x14ac:dyDescent="0.25">
      <c r="A66" s="386"/>
      <c r="B66" s="386"/>
      <c r="C66" s="386"/>
      <c r="D66" s="386"/>
      <c r="E66" s="386"/>
      <c r="F66" s="386"/>
      <c r="G66" s="386"/>
      <c r="H66" s="386"/>
      <c r="I66" s="386"/>
      <c r="J66" s="386"/>
      <c r="K66" s="386"/>
      <c r="L66" s="386"/>
      <c r="M66" s="386"/>
      <c r="N66" s="386"/>
      <c r="O66" s="386"/>
      <c r="P66" s="386"/>
      <c r="Q66" s="386"/>
      <c r="R66" s="386"/>
      <c r="S66" s="386"/>
      <c r="T66" s="386"/>
      <c r="U66" s="386"/>
      <c r="V66" s="386"/>
      <c r="W66" s="386"/>
      <c r="X66" s="386"/>
      <c r="Y66" s="386"/>
      <c r="Z66" s="386"/>
      <c r="AA66" s="386"/>
      <c r="AB66" s="386"/>
      <c r="AC66" s="386"/>
    </row>
    <row r="67" spans="1:29" x14ac:dyDescent="0.25">
      <c r="A67" s="386"/>
      <c r="B67" s="386"/>
      <c r="C67" s="386"/>
      <c r="D67" s="386"/>
      <c r="E67" s="386"/>
      <c r="F67" s="386"/>
      <c r="G67" s="386"/>
      <c r="H67" s="386"/>
      <c r="I67" s="386"/>
      <c r="J67" s="386"/>
      <c r="K67" s="386"/>
      <c r="L67" s="386"/>
      <c r="M67" s="386"/>
      <c r="N67" s="386"/>
      <c r="O67" s="386"/>
      <c r="P67" s="386"/>
      <c r="Q67" s="386"/>
      <c r="R67" s="386"/>
      <c r="S67" s="386"/>
      <c r="T67" s="386"/>
      <c r="U67" s="386"/>
      <c r="V67" s="386"/>
      <c r="W67" s="386"/>
      <c r="X67" s="386"/>
      <c r="Y67" s="386"/>
      <c r="Z67" s="386"/>
      <c r="AA67" s="386"/>
      <c r="AB67" s="386"/>
      <c r="AC67" s="386"/>
    </row>
    <row r="68" spans="1:29" x14ac:dyDescent="0.25">
      <c r="A68" s="386"/>
      <c r="B68" s="386"/>
      <c r="C68" s="386"/>
      <c r="D68" s="386"/>
      <c r="E68" s="386"/>
      <c r="F68" s="386"/>
      <c r="G68" s="386"/>
      <c r="H68" s="386"/>
      <c r="I68" s="386"/>
      <c r="J68" s="386"/>
      <c r="K68" s="386"/>
      <c r="L68" s="386"/>
      <c r="M68" s="386"/>
      <c r="N68" s="386"/>
      <c r="O68" s="386"/>
      <c r="P68" s="386"/>
      <c r="Q68" s="386"/>
      <c r="R68" s="386"/>
      <c r="S68" s="386"/>
      <c r="T68" s="386"/>
      <c r="U68" s="386"/>
      <c r="V68" s="386"/>
      <c r="W68" s="386"/>
      <c r="X68" s="386"/>
      <c r="Y68" s="386"/>
      <c r="Z68" s="386"/>
      <c r="AA68" s="386"/>
      <c r="AB68" s="386"/>
      <c r="AC68" s="386"/>
    </row>
    <row r="69" spans="1:29" x14ac:dyDescent="0.25">
      <c r="A69" s="386"/>
      <c r="B69" s="386"/>
      <c r="C69" s="386"/>
      <c r="D69" s="386"/>
      <c r="E69" s="386"/>
      <c r="F69" s="386"/>
      <c r="G69" s="386"/>
      <c r="H69" s="386"/>
      <c r="I69" s="386"/>
      <c r="J69" s="386"/>
      <c r="K69" s="386"/>
      <c r="L69" s="386"/>
      <c r="M69" s="386"/>
      <c r="N69" s="386"/>
      <c r="O69" s="386"/>
      <c r="P69" s="386"/>
      <c r="Q69" s="386"/>
      <c r="R69" s="386"/>
      <c r="S69" s="386"/>
      <c r="T69" s="386"/>
      <c r="U69" s="386"/>
      <c r="V69" s="386"/>
      <c r="W69" s="386"/>
      <c r="X69" s="386"/>
      <c r="Y69" s="386"/>
      <c r="Z69" s="386"/>
      <c r="AA69" s="386"/>
      <c r="AB69" s="386"/>
      <c r="AC69" s="386"/>
    </row>
    <row r="70" spans="1:29" x14ac:dyDescent="0.25">
      <c r="A70" s="386"/>
      <c r="B70" s="386"/>
      <c r="C70" s="386"/>
      <c r="D70" s="386"/>
      <c r="E70" s="386"/>
      <c r="F70" s="386"/>
      <c r="G70" s="386"/>
      <c r="H70" s="386"/>
      <c r="I70" s="386"/>
      <c r="J70" s="386"/>
      <c r="K70" s="386"/>
      <c r="L70" s="386"/>
      <c r="M70" s="386"/>
      <c r="N70" s="386"/>
      <c r="O70" s="386"/>
      <c r="P70" s="386"/>
      <c r="Q70" s="386"/>
      <c r="R70" s="386"/>
      <c r="S70" s="386"/>
      <c r="T70" s="386"/>
      <c r="U70" s="386"/>
      <c r="V70" s="386"/>
      <c r="W70" s="386"/>
      <c r="X70" s="386"/>
      <c r="Y70" s="386"/>
      <c r="Z70" s="386"/>
      <c r="AA70" s="386"/>
      <c r="AB70" s="386"/>
      <c r="AC70" s="386"/>
    </row>
    <row r="71" spans="1:29" x14ac:dyDescent="0.25">
      <c r="A71" s="386"/>
      <c r="B71" s="386"/>
      <c r="C71" s="386"/>
      <c r="D71" s="386"/>
      <c r="E71" s="386"/>
      <c r="F71" s="386"/>
      <c r="G71" s="386"/>
      <c r="H71" s="386"/>
      <c r="I71" s="386"/>
      <c r="J71" s="386"/>
      <c r="K71" s="386"/>
      <c r="L71" s="386"/>
      <c r="M71" s="386"/>
      <c r="N71" s="386"/>
      <c r="O71" s="386"/>
      <c r="P71" s="386"/>
      <c r="Q71" s="386"/>
      <c r="R71" s="386"/>
      <c r="S71" s="386"/>
      <c r="T71" s="386"/>
      <c r="U71" s="386"/>
      <c r="V71" s="386"/>
      <c r="W71" s="386"/>
      <c r="X71" s="386"/>
      <c r="Y71" s="386"/>
      <c r="Z71" s="386"/>
      <c r="AA71" s="386"/>
      <c r="AB71" s="386"/>
      <c r="AC71" s="386"/>
    </row>
    <row r="72" spans="1:29" x14ac:dyDescent="0.25">
      <c r="A72" s="386"/>
      <c r="B72" s="386"/>
      <c r="C72" s="386"/>
      <c r="D72" s="386"/>
      <c r="E72" s="386"/>
      <c r="F72" s="386"/>
      <c r="G72" s="386"/>
      <c r="H72" s="386"/>
      <c r="I72" s="386"/>
      <c r="J72" s="386"/>
      <c r="K72" s="386"/>
      <c r="L72" s="386"/>
      <c r="M72" s="386"/>
      <c r="N72" s="386"/>
      <c r="O72" s="386"/>
      <c r="P72" s="386"/>
      <c r="Q72" s="386"/>
      <c r="R72" s="386"/>
      <c r="S72" s="386"/>
      <c r="T72" s="386"/>
      <c r="U72" s="386"/>
      <c r="V72" s="386"/>
      <c r="W72" s="386"/>
      <c r="X72" s="386"/>
      <c r="Y72" s="386"/>
      <c r="Z72" s="386"/>
      <c r="AA72" s="386"/>
      <c r="AB72" s="386"/>
      <c r="AC72" s="386"/>
    </row>
    <row r="73" spans="1:29" x14ac:dyDescent="0.25">
      <c r="A73" s="386"/>
      <c r="B73" s="386"/>
      <c r="C73" s="386"/>
      <c r="D73" s="386"/>
      <c r="E73" s="386"/>
      <c r="F73" s="386"/>
      <c r="G73" s="386"/>
      <c r="H73" s="386"/>
      <c r="I73" s="386"/>
      <c r="J73" s="386"/>
      <c r="K73" s="386"/>
      <c r="L73" s="386"/>
      <c r="M73" s="386"/>
      <c r="N73" s="386"/>
      <c r="O73" s="386"/>
      <c r="P73" s="386"/>
      <c r="Q73" s="386"/>
      <c r="R73" s="386"/>
      <c r="S73" s="386"/>
      <c r="T73" s="386"/>
      <c r="U73" s="386"/>
      <c r="V73" s="386"/>
      <c r="W73" s="386"/>
      <c r="X73" s="386"/>
      <c r="Y73" s="386"/>
      <c r="Z73" s="386"/>
      <c r="AA73" s="386"/>
      <c r="AB73" s="386"/>
      <c r="AC73" s="386"/>
    </row>
    <row r="74" spans="1:29" x14ac:dyDescent="0.25">
      <c r="A74" s="386"/>
      <c r="B74" s="386"/>
      <c r="C74" s="386"/>
      <c r="D74" s="386"/>
      <c r="E74" s="386"/>
      <c r="F74" s="386"/>
      <c r="G74" s="386"/>
      <c r="H74" s="386"/>
      <c r="I74" s="386"/>
      <c r="J74" s="386"/>
      <c r="K74" s="386"/>
      <c r="L74" s="386"/>
      <c r="M74" s="386"/>
      <c r="N74" s="386"/>
      <c r="O74" s="386"/>
      <c r="P74" s="386"/>
      <c r="Q74" s="386"/>
      <c r="R74" s="386"/>
      <c r="S74" s="386"/>
      <c r="T74" s="386"/>
      <c r="U74" s="386"/>
      <c r="V74" s="386"/>
      <c r="W74" s="386"/>
      <c r="X74" s="386"/>
      <c r="Y74" s="386"/>
      <c r="Z74" s="386"/>
      <c r="AA74" s="386"/>
      <c r="AB74" s="386"/>
      <c r="AC74" s="386"/>
    </row>
    <row r="75" spans="1:29" x14ac:dyDescent="0.25">
      <c r="A75" s="386"/>
      <c r="B75" s="386"/>
      <c r="C75" s="386"/>
      <c r="D75" s="386"/>
      <c r="E75" s="386"/>
      <c r="F75" s="386"/>
      <c r="G75" s="386"/>
      <c r="H75" s="386"/>
      <c r="I75" s="386"/>
      <c r="J75" s="386"/>
      <c r="K75" s="386"/>
      <c r="L75" s="386"/>
      <c r="M75" s="386"/>
      <c r="N75" s="386"/>
      <c r="O75" s="386"/>
      <c r="P75" s="386"/>
      <c r="Q75" s="386"/>
      <c r="R75" s="386"/>
      <c r="S75" s="386"/>
      <c r="T75" s="386"/>
      <c r="U75" s="386"/>
      <c r="V75" s="386"/>
      <c r="W75" s="386"/>
      <c r="X75" s="386"/>
      <c r="Y75" s="386"/>
      <c r="Z75" s="386"/>
      <c r="AA75" s="386"/>
      <c r="AB75" s="386"/>
      <c r="AC75" s="386"/>
    </row>
    <row r="76" spans="1:29" x14ac:dyDescent="0.25">
      <c r="A76" s="386"/>
      <c r="B76" s="386"/>
      <c r="C76" s="386"/>
      <c r="D76" s="386"/>
      <c r="E76" s="386"/>
      <c r="F76" s="386"/>
      <c r="G76" s="386"/>
      <c r="H76" s="386"/>
      <c r="I76" s="386"/>
      <c r="J76" s="386"/>
      <c r="K76" s="386"/>
      <c r="L76" s="386"/>
      <c r="M76" s="386"/>
      <c r="N76" s="386"/>
      <c r="O76" s="386"/>
      <c r="P76" s="386"/>
      <c r="Q76" s="386"/>
      <c r="R76" s="386"/>
      <c r="S76" s="386"/>
      <c r="T76" s="386"/>
      <c r="U76" s="386"/>
      <c r="V76" s="386"/>
      <c r="W76" s="386"/>
      <c r="X76" s="386"/>
      <c r="Y76" s="386"/>
      <c r="Z76" s="386"/>
      <c r="AA76" s="386"/>
      <c r="AB76" s="386"/>
      <c r="AC76" s="386"/>
    </row>
    <row r="77" spans="1:29" x14ac:dyDescent="0.25">
      <c r="A77" s="386"/>
      <c r="B77" s="386"/>
      <c r="C77" s="386"/>
      <c r="D77" s="386"/>
      <c r="E77" s="386"/>
      <c r="F77" s="386"/>
      <c r="G77" s="386"/>
      <c r="H77" s="386"/>
      <c r="I77" s="386"/>
      <c r="J77" s="386"/>
      <c r="K77" s="386"/>
      <c r="L77" s="386"/>
      <c r="M77" s="386"/>
      <c r="N77" s="386"/>
      <c r="O77" s="386"/>
      <c r="P77" s="386"/>
      <c r="Q77" s="386"/>
      <c r="R77" s="386"/>
      <c r="S77" s="386"/>
      <c r="T77" s="386"/>
      <c r="U77" s="386"/>
      <c r="V77" s="386"/>
      <c r="W77" s="386"/>
      <c r="X77" s="386"/>
      <c r="Y77" s="386"/>
      <c r="Z77" s="386"/>
      <c r="AA77" s="386"/>
      <c r="AB77" s="386"/>
      <c r="AC77" s="386"/>
    </row>
    <row r="78" spans="1:29" x14ac:dyDescent="0.25">
      <c r="A78" s="386"/>
      <c r="B78" s="386"/>
      <c r="C78" s="386"/>
      <c r="D78" s="386"/>
      <c r="E78" s="386"/>
      <c r="F78" s="386"/>
      <c r="G78" s="386"/>
      <c r="H78" s="386"/>
      <c r="I78" s="386"/>
      <c r="J78" s="386"/>
      <c r="K78" s="386"/>
      <c r="L78" s="386"/>
      <c r="M78" s="386"/>
      <c r="N78" s="386"/>
      <c r="O78" s="386"/>
      <c r="P78" s="386"/>
      <c r="Q78" s="386"/>
      <c r="R78" s="386"/>
      <c r="S78" s="386"/>
      <c r="T78" s="386"/>
      <c r="U78" s="386"/>
      <c r="V78" s="386"/>
      <c r="W78" s="386"/>
      <c r="X78" s="386"/>
      <c r="Y78" s="386"/>
      <c r="Z78" s="386"/>
      <c r="AA78" s="386"/>
      <c r="AB78" s="386"/>
      <c r="AC78" s="386"/>
    </row>
    <row r="79" spans="1:29" x14ac:dyDescent="0.25">
      <c r="A79" s="386"/>
      <c r="B79" s="386"/>
      <c r="C79" s="386"/>
      <c r="D79" s="386"/>
      <c r="E79" s="386"/>
      <c r="F79" s="386"/>
      <c r="G79" s="386"/>
      <c r="H79" s="386"/>
      <c r="I79" s="386"/>
      <c r="J79" s="386"/>
      <c r="K79" s="386"/>
      <c r="L79" s="386"/>
      <c r="M79" s="386"/>
      <c r="N79" s="386"/>
      <c r="O79" s="386"/>
      <c r="P79" s="386"/>
      <c r="Q79" s="386"/>
      <c r="R79" s="386"/>
      <c r="S79" s="386"/>
      <c r="T79" s="386"/>
      <c r="U79" s="386"/>
      <c r="V79" s="386"/>
      <c r="W79" s="386"/>
      <c r="X79" s="386"/>
      <c r="Y79" s="386"/>
      <c r="Z79" s="386"/>
      <c r="AA79" s="386"/>
      <c r="AB79" s="386"/>
      <c r="AC79" s="386"/>
    </row>
    <row r="80" spans="1:29" x14ac:dyDescent="0.25">
      <c r="A80" s="386"/>
      <c r="B80" s="386"/>
      <c r="C80" s="386"/>
      <c r="D80" s="386"/>
      <c r="E80" s="386"/>
      <c r="F80" s="386"/>
      <c r="G80" s="386"/>
      <c r="H80" s="386"/>
      <c r="I80" s="386"/>
      <c r="J80" s="386"/>
      <c r="K80" s="386"/>
      <c r="L80" s="386"/>
      <c r="M80" s="386"/>
      <c r="N80" s="386"/>
      <c r="O80" s="386"/>
      <c r="P80" s="386"/>
      <c r="Q80" s="386"/>
      <c r="R80" s="386"/>
      <c r="S80" s="386"/>
      <c r="T80" s="386"/>
      <c r="U80" s="386"/>
      <c r="V80" s="386"/>
      <c r="W80" s="386"/>
      <c r="X80" s="386"/>
      <c r="Y80" s="386"/>
      <c r="Z80" s="386"/>
      <c r="AA80" s="386"/>
      <c r="AB80" s="386"/>
      <c r="AC80" s="386"/>
    </row>
    <row r="81" spans="1:29" x14ac:dyDescent="0.25">
      <c r="A81" s="386"/>
      <c r="B81" s="386"/>
      <c r="C81" s="386"/>
      <c r="D81" s="386"/>
      <c r="E81" s="386"/>
      <c r="F81" s="386"/>
      <c r="G81" s="386"/>
      <c r="H81" s="386"/>
      <c r="I81" s="386"/>
      <c r="J81" s="386"/>
      <c r="K81" s="386"/>
      <c r="L81" s="386"/>
      <c r="M81" s="386"/>
      <c r="N81" s="386"/>
      <c r="O81" s="386"/>
      <c r="P81" s="386"/>
      <c r="Q81" s="386"/>
      <c r="R81" s="386"/>
      <c r="S81" s="386"/>
      <c r="T81" s="386"/>
      <c r="U81" s="386"/>
      <c r="V81" s="386"/>
      <c r="W81" s="386"/>
      <c r="X81" s="386"/>
      <c r="Y81" s="386"/>
      <c r="Z81" s="386"/>
      <c r="AA81" s="386"/>
      <c r="AB81" s="386"/>
      <c r="AC81" s="386"/>
    </row>
    <row r="82" spans="1:29" x14ac:dyDescent="0.25">
      <c r="A82" s="386"/>
      <c r="B82" s="386"/>
      <c r="C82" s="386"/>
      <c r="D82" s="386"/>
      <c r="E82" s="386"/>
      <c r="F82" s="386"/>
      <c r="G82" s="386"/>
      <c r="H82" s="386"/>
      <c r="I82" s="386"/>
      <c r="J82" s="386"/>
      <c r="K82" s="386"/>
      <c r="L82" s="386"/>
      <c r="M82" s="386"/>
      <c r="N82" s="386"/>
      <c r="O82" s="386"/>
      <c r="P82" s="386"/>
      <c r="Q82" s="386"/>
      <c r="R82" s="386"/>
      <c r="S82" s="386"/>
      <c r="T82" s="386"/>
      <c r="U82" s="386"/>
      <c r="V82" s="386"/>
      <c r="W82" s="386"/>
      <c r="X82" s="386"/>
      <c r="Y82" s="386"/>
      <c r="Z82" s="386"/>
      <c r="AA82" s="386"/>
      <c r="AB82" s="386"/>
      <c r="AC82" s="386"/>
    </row>
    <row r="83" spans="1:29" x14ac:dyDescent="0.25">
      <c r="A83" s="386"/>
      <c r="B83" s="386"/>
      <c r="C83" s="386"/>
      <c r="D83" s="386"/>
      <c r="E83" s="386"/>
      <c r="F83" s="386"/>
      <c r="G83" s="386"/>
      <c r="H83" s="386"/>
      <c r="I83" s="386"/>
      <c r="J83" s="386"/>
      <c r="K83" s="386"/>
      <c r="L83" s="386"/>
      <c r="M83" s="386"/>
      <c r="N83" s="386"/>
      <c r="O83" s="386"/>
      <c r="P83" s="386"/>
      <c r="Q83" s="386"/>
      <c r="R83" s="386"/>
      <c r="S83" s="386"/>
      <c r="T83" s="386"/>
      <c r="U83" s="386"/>
      <c r="V83" s="386"/>
      <c r="W83" s="386"/>
      <c r="X83" s="386"/>
      <c r="Y83" s="386"/>
      <c r="Z83" s="386"/>
      <c r="AA83" s="386"/>
      <c r="AB83" s="386"/>
      <c r="AC83" s="386"/>
    </row>
    <row r="84" spans="1:29" x14ac:dyDescent="0.25">
      <c r="A84" s="386"/>
      <c r="B84" s="386"/>
      <c r="C84" s="386"/>
      <c r="D84" s="386"/>
      <c r="E84" s="386"/>
      <c r="F84" s="386"/>
      <c r="G84" s="386"/>
      <c r="H84" s="386"/>
      <c r="I84" s="386"/>
      <c r="J84" s="386"/>
      <c r="K84" s="386"/>
      <c r="L84" s="386"/>
      <c r="M84" s="386"/>
      <c r="N84" s="386"/>
      <c r="O84" s="386"/>
      <c r="P84" s="386"/>
      <c r="Q84" s="386"/>
      <c r="R84" s="386"/>
      <c r="S84" s="386"/>
      <c r="T84" s="386"/>
      <c r="U84" s="386"/>
      <c r="V84" s="386"/>
      <c r="W84" s="386"/>
      <c r="X84" s="386"/>
      <c r="Y84" s="386"/>
      <c r="Z84" s="386"/>
      <c r="AA84" s="386"/>
      <c r="AB84" s="386"/>
      <c r="AC84" s="386"/>
    </row>
    <row r="85" spans="1:29" x14ac:dyDescent="0.25">
      <c r="A85" s="386"/>
      <c r="B85" s="386"/>
      <c r="C85" s="386"/>
      <c r="D85" s="386"/>
      <c r="E85" s="386"/>
      <c r="F85" s="386"/>
      <c r="G85" s="386"/>
      <c r="H85" s="386"/>
      <c r="I85" s="386"/>
      <c r="J85" s="386"/>
      <c r="K85" s="386"/>
      <c r="L85" s="386"/>
      <c r="M85" s="386"/>
      <c r="N85" s="386"/>
      <c r="O85" s="386"/>
      <c r="P85" s="386"/>
      <c r="Q85" s="386"/>
      <c r="R85" s="386"/>
      <c r="S85" s="386"/>
      <c r="T85" s="386"/>
      <c r="U85" s="386"/>
      <c r="V85" s="386"/>
      <c r="W85" s="386"/>
      <c r="X85" s="386"/>
      <c r="Y85" s="386"/>
      <c r="Z85" s="386"/>
      <c r="AA85" s="386"/>
      <c r="AB85" s="386"/>
      <c r="AC85" s="386"/>
    </row>
    <row r="86" spans="1:29" x14ac:dyDescent="0.25">
      <c r="A86" s="386"/>
      <c r="B86" s="386"/>
      <c r="C86" s="386"/>
      <c r="D86" s="386"/>
      <c r="E86" s="386"/>
      <c r="F86" s="386"/>
      <c r="G86" s="386"/>
      <c r="H86" s="386"/>
      <c r="I86" s="386"/>
      <c r="J86" s="386"/>
      <c r="K86" s="386"/>
      <c r="L86" s="386"/>
      <c r="M86" s="386"/>
      <c r="N86" s="386"/>
      <c r="O86" s="386"/>
      <c r="P86" s="386"/>
      <c r="Q86" s="386"/>
      <c r="R86" s="386"/>
      <c r="S86" s="386"/>
      <c r="T86" s="386"/>
      <c r="U86" s="386"/>
      <c r="V86" s="386"/>
      <c r="W86" s="386"/>
      <c r="X86" s="386"/>
      <c r="Y86" s="386"/>
      <c r="Z86" s="386"/>
      <c r="AA86" s="386"/>
      <c r="AB86" s="386"/>
      <c r="AC86" s="386"/>
    </row>
    <row r="87" spans="1:29" x14ac:dyDescent="0.25">
      <c r="A87" s="386"/>
      <c r="B87" s="386"/>
      <c r="C87" s="386"/>
      <c r="D87" s="386"/>
      <c r="E87" s="386"/>
      <c r="F87" s="386"/>
      <c r="G87" s="386"/>
      <c r="H87" s="386"/>
      <c r="I87" s="386"/>
      <c r="J87" s="386"/>
      <c r="K87" s="386"/>
      <c r="L87" s="386"/>
      <c r="M87" s="386"/>
      <c r="N87" s="386"/>
      <c r="O87" s="386"/>
      <c r="P87" s="386"/>
      <c r="Q87" s="386"/>
      <c r="R87" s="386"/>
      <c r="S87" s="386"/>
      <c r="T87" s="386"/>
      <c r="U87" s="386"/>
      <c r="V87" s="386"/>
      <c r="W87" s="386"/>
      <c r="X87" s="386"/>
      <c r="Y87" s="386"/>
      <c r="Z87" s="386"/>
      <c r="AA87" s="386"/>
      <c r="AB87" s="386"/>
      <c r="AC87" s="386"/>
    </row>
    <row r="88" spans="1:29" x14ac:dyDescent="0.25">
      <c r="A88" s="386"/>
      <c r="B88" s="386"/>
      <c r="C88" s="386"/>
      <c r="D88" s="386"/>
      <c r="E88" s="386"/>
      <c r="F88" s="386"/>
      <c r="G88" s="386"/>
      <c r="H88" s="386"/>
      <c r="I88" s="386"/>
      <c r="J88" s="386"/>
      <c r="K88" s="386"/>
      <c r="L88" s="386"/>
      <c r="M88" s="386"/>
      <c r="N88" s="386"/>
      <c r="O88" s="386"/>
      <c r="P88" s="386"/>
      <c r="Q88" s="386"/>
      <c r="R88" s="386"/>
      <c r="S88" s="386"/>
      <c r="T88" s="386"/>
      <c r="U88" s="386"/>
      <c r="V88" s="386"/>
      <c r="W88" s="386"/>
      <c r="X88" s="386"/>
      <c r="Y88" s="386"/>
      <c r="Z88" s="386"/>
      <c r="AA88" s="386"/>
      <c r="AB88" s="386"/>
      <c r="AC88" s="386"/>
    </row>
    <row r="89" spans="1:29" x14ac:dyDescent="0.25">
      <c r="A89" s="386"/>
      <c r="C89" s="386"/>
      <c r="D89" s="386"/>
      <c r="E89" s="386"/>
      <c r="F89" s="386"/>
      <c r="G89" s="386"/>
      <c r="H89" s="386"/>
      <c r="I89" s="386"/>
      <c r="J89" s="386"/>
      <c r="K89" s="386"/>
      <c r="L89" s="386"/>
      <c r="M89" s="386"/>
      <c r="N89" s="386"/>
      <c r="O89" s="386"/>
      <c r="P89" s="386"/>
      <c r="Q89" s="386"/>
      <c r="R89" s="386"/>
      <c r="S89" s="386"/>
      <c r="T89" s="386"/>
      <c r="U89" s="386"/>
      <c r="V89" s="386"/>
      <c r="W89" s="386"/>
      <c r="X89" s="386"/>
      <c r="Y89" s="386"/>
      <c r="Z89" s="386"/>
      <c r="AA89" s="386"/>
      <c r="AB89" s="386"/>
      <c r="AC89" s="386"/>
    </row>
    <row r="90" spans="1:29" x14ac:dyDescent="0.25">
      <c r="A90" s="386"/>
      <c r="C90" s="386"/>
      <c r="D90" s="386"/>
      <c r="E90" s="386"/>
      <c r="F90" s="386"/>
      <c r="G90" s="386"/>
      <c r="H90" s="386"/>
      <c r="I90" s="386"/>
      <c r="J90" s="386"/>
      <c r="K90" s="386"/>
      <c r="L90" s="386"/>
      <c r="M90" s="386"/>
      <c r="N90" s="386"/>
      <c r="O90" s="386"/>
      <c r="P90" s="386"/>
      <c r="Q90" s="386"/>
      <c r="R90" s="386"/>
      <c r="S90" s="386"/>
      <c r="T90" s="386"/>
      <c r="U90" s="386"/>
      <c r="V90" s="386"/>
      <c r="W90" s="386"/>
      <c r="X90" s="386"/>
      <c r="Y90" s="386"/>
      <c r="Z90" s="386"/>
      <c r="AA90" s="386"/>
      <c r="AB90" s="386"/>
      <c r="AC90" s="386"/>
    </row>
    <row r="91" spans="1:29" x14ac:dyDescent="0.25">
      <c r="C91" s="386"/>
      <c r="D91" s="386"/>
      <c r="E91" s="386"/>
      <c r="F91" s="386"/>
      <c r="G91" s="386"/>
      <c r="H91" s="386"/>
      <c r="I91" s="386"/>
      <c r="J91" s="386"/>
      <c r="K91" s="386"/>
      <c r="L91" s="386"/>
      <c r="M91" s="386"/>
      <c r="N91" s="386"/>
      <c r="O91" s="386"/>
      <c r="P91" s="386"/>
      <c r="Q91" s="386"/>
      <c r="R91" s="386"/>
      <c r="S91" s="386"/>
      <c r="T91" s="386"/>
      <c r="U91" s="386"/>
      <c r="V91" s="386"/>
      <c r="W91" s="386"/>
      <c r="X91" s="386"/>
      <c r="Y91" s="386"/>
      <c r="Z91" s="386"/>
      <c r="AA91" s="386"/>
      <c r="AB91" s="386"/>
      <c r="AC91" s="386"/>
    </row>
  </sheetData>
  <hyperlinks>
    <hyperlink ref="B13" location="'CTKR-ATTND outside DN'!Print_Area" display="Attendents outside Dublin Area, Caretakers, Cleaning Supervisors"/>
    <hyperlink ref="B26" location="' Lab Asst DIT'!A1" display="Labratory Assistants DIT"/>
    <hyperlink ref="B14" location="'Full time models'!Print_Area" display="Full time models"/>
    <hyperlink ref="B25" location="'DN GOs&amp; DIT'!A1" display="Dublin Zone, General Operatives, Storepersons, Nightwatchman, Cooks"/>
    <hyperlink ref="B16" location="'Grades 3-7'!Print_Area" display="Clerical and Administrative Staff Grade III to VII"/>
    <hyperlink ref="B17" location="'Senior Grades'!A1" display="Senior Management Grades"/>
    <hyperlink ref="B30" location="Nurses!Print_Area" display="Nurses"/>
    <hyperlink ref="B19" location="Crafts!A1" display="Craftsmen "/>
    <hyperlink ref="B18" location="'Mtce Super Cork'!Print_Area" display="Maintenance Supervisor "/>
    <hyperlink ref="B20" location="'Higher order attds'!Print_Area" display="Higher Order Attendants"/>
    <hyperlink ref="B21" location="'SIPTU Techs'!A1" display="Technicians in Former DIT and  IOT Rep by SIPTU"/>
    <hyperlink ref="B22" location="'UNITE Techs'!A1" display="Technicians in Former DIT and  IOT Rep by UNITE"/>
    <hyperlink ref="B23" location="Cr.Assts!A1" display="Craft Assistant Waterford"/>
    <hyperlink ref="B24" location="'Tech Assts'!A1" display="Technical Assistants (Formerly Higher Order Attendants)"/>
    <hyperlink ref="B28" location="'Officer &amp; Mgmt Grades'!A1" display="Principal Officer, Assistant Principal Officers"/>
    <hyperlink ref="B29" location="'Student Counsellors'!A1" display="Student Counsellors"/>
    <hyperlink ref="B31" location="'Librarian &amp; Careers Off'!A1" display="Librarian &amp; Careers Officers"/>
    <hyperlink ref="B15" location="Academics!A1" display="Academic Staff, Lecturers, Ass Lecturers, Senior Lec, Lec Redeployed to D.L.I.A.D.T"/>
    <hyperlink ref="B35" location="Killybegs!A1" display="Hotel and Catering College, Killybegs Co. Donegal"/>
    <hyperlink ref="B33" location="'MIC Grossed Up'!A1" display="Mary Immaculate College of Education Grossed Up Salaries "/>
    <hyperlink ref="B36" location="NCAD!A1" display="National College of Art and Design"/>
    <hyperlink ref="B37" location="'St Angelas'!A1" display="St Angela's College of Education for Home Economics"/>
    <hyperlink ref="B38" location="TRBDI!A1" display="Tipperary Rural and Business Development Institute "/>
    <hyperlink ref="B32" location="MIC!A1" display="Mary Immaculate College of Education "/>
    <hyperlink ref="B27" location="'DIT Library Staff'!A1" display="Faculty Librarian, Senior Librarian"/>
    <hyperlink ref="B34" location="'Cathal Brugha Street '!A1" display="Cathal Brugha Street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94"/>
  <sheetViews>
    <sheetView zoomScale="90" zoomScaleNormal="90" workbookViewId="0">
      <pane ySplit="1" topLeftCell="A2" activePane="bottomLeft" state="frozen"/>
      <selection pane="bottomLeft" activeCell="O25" sqref="O25"/>
    </sheetView>
  </sheetViews>
  <sheetFormatPr defaultColWidth="8.08984375" defaultRowHeight="15.6" x14ac:dyDescent="0.25"/>
  <cols>
    <col min="1" max="1" width="50.26953125" style="522" customWidth="1"/>
    <col min="2" max="3" width="12.453125" style="522" hidden="1" customWidth="1"/>
    <col min="4" max="4" width="11.08984375" style="522" hidden="1" customWidth="1"/>
    <col min="5" max="5" width="11.26953125" style="522" hidden="1" customWidth="1"/>
    <col min="6" max="6" width="10.7265625" style="522" hidden="1" customWidth="1"/>
    <col min="7" max="7" width="12" style="522" hidden="1" customWidth="1"/>
    <col min="8" max="8" width="9.81640625" style="522" bestFit="1" customWidth="1"/>
    <col min="9" max="9" width="11.453125" style="522" bestFit="1" customWidth="1"/>
    <col min="10" max="11" width="13" style="20" customWidth="1"/>
    <col min="12" max="13" width="19.08984375" style="522" customWidth="1"/>
    <col min="14" max="14" width="17" style="522" customWidth="1"/>
    <col min="15" max="15" width="8.08984375" style="522"/>
    <col min="16" max="17" width="8.08984375" style="522" customWidth="1"/>
    <col min="18" max="18" width="20.81640625" style="522" bestFit="1" customWidth="1"/>
    <col min="19" max="21" width="15.26953125" style="522" customWidth="1"/>
    <col min="22" max="24" width="21.7265625" style="522" customWidth="1"/>
    <col min="25" max="16384" width="8.08984375" style="522"/>
  </cols>
  <sheetData>
    <row r="1" spans="1:21" s="551" customFormat="1" ht="45" x14ac:dyDescent="0.25">
      <c r="A1" s="545" t="s">
        <v>392</v>
      </c>
      <c r="B1" s="546" t="s">
        <v>129</v>
      </c>
      <c r="C1" s="546" t="s">
        <v>368</v>
      </c>
      <c r="D1" s="547">
        <v>44593</v>
      </c>
      <c r="E1" s="548" t="s">
        <v>369</v>
      </c>
      <c r="F1" s="547">
        <v>44594</v>
      </c>
      <c r="G1" s="548" t="s">
        <v>155</v>
      </c>
      <c r="H1" s="549">
        <v>44835</v>
      </c>
      <c r="I1" s="550" t="s">
        <v>157</v>
      </c>
      <c r="J1" s="221">
        <v>44986</v>
      </c>
      <c r="K1" s="338" t="s">
        <v>371</v>
      </c>
    </row>
    <row r="2" spans="1:21" s="528" customFormat="1" ht="35.25" customHeight="1" x14ac:dyDescent="0.25">
      <c r="A2" s="536" t="s">
        <v>367</v>
      </c>
      <c r="B2" s="527"/>
      <c r="C2" s="527"/>
      <c r="J2" s="225"/>
      <c r="K2" s="225"/>
    </row>
    <row r="3" spans="1:21" s="530" customFormat="1" x14ac:dyDescent="0.25">
      <c r="A3" s="537" t="s">
        <v>72</v>
      </c>
      <c r="B3" s="531">
        <v>35075.299398303854</v>
      </c>
      <c r="C3" s="531">
        <v>32182.857200169725</v>
      </c>
      <c r="D3" s="534">
        <f>B3*1.01</f>
        <v>35426.052392286896</v>
      </c>
      <c r="E3" s="534">
        <f>C3*1.01</f>
        <v>32504.685772171422</v>
      </c>
      <c r="F3" s="534">
        <f>D3*1.03</f>
        <v>36488.833964055506</v>
      </c>
      <c r="G3" s="534">
        <f>E3*1.03</f>
        <v>33479.826345336565</v>
      </c>
      <c r="H3" s="534">
        <f t="shared" ref="H3:I13" si="0">F3*1.01</f>
        <v>36853.722303696064</v>
      </c>
      <c r="I3" s="534">
        <f t="shared" si="0"/>
        <v>33814.624608789934</v>
      </c>
      <c r="J3" s="639">
        <f t="shared" ref="J3:K63" si="1">H3*1.02</f>
        <v>37590.796749769986</v>
      </c>
      <c r="K3" s="639">
        <f t="shared" si="1"/>
        <v>34490.917100965737</v>
      </c>
    </row>
    <row r="4" spans="1:21" x14ac:dyDescent="0.25">
      <c r="A4" s="523"/>
      <c r="B4" s="524">
        <v>36047.972066278104</v>
      </c>
      <c r="C4" s="524">
        <v>33829.274222585002</v>
      </c>
      <c r="D4" s="525">
        <f t="shared" ref="D4:D9" si="2">B4*1.01</f>
        <v>36408.451786940888</v>
      </c>
      <c r="E4" s="525">
        <f t="shared" ref="E4:E13" si="3">C4*1.01</f>
        <v>34167.566964810852</v>
      </c>
      <c r="F4" s="525">
        <f t="shared" ref="F4:F9" si="4">D4*1.03</f>
        <v>37500.705340549117</v>
      </c>
      <c r="G4" s="525">
        <f t="shared" ref="G4:G13" si="5">E4*1.03</f>
        <v>35192.593973755182</v>
      </c>
      <c r="H4" s="525">
        <f t="shared" si="0"/>
        <v>37875.712393954607</v>
      </c>
      <c r="I4" s="543">
        <f t="shared" si="0"/>
        <v>35544.519913492732</v>
      </c>
      <c r="J4" s="638">
        <f t="shared" si="1"/>
        <v>38633.226641833702</v>
      </c>
      <c r="K4" s="638">
        <f t="shared" si="1"/>
        <v>36255.410311762585</v>
      </c>
    </row>
    <row r="5" spans="1:21" x14ac:dyDescent="0.25">
      <c r="A5" s="523"/>
      <c r="B5" s="524">
        <v>37049.754648980175</v>
      </c>
      <c r="C5" s="524">
        <v>35075.299398303854</v>
      </c>
      <c r="D5" s="525">
        <f t="shared" si="2"/>
        <v>37420.252195469977</v>
      </c>
      <c r="E5" s="525">
        <f t="shared" si="3"/>
        <v>35426.052392286896</v>
      </c>
      <c r="F5" s="525">
        <f t="shared" si="4"/>
        <v>38542.859761334075</v>
      </c>
      <c r="G5" s="525">
        <f t="shared" si="5"/>
        <v>36488.833964055506</v>
      </c>
      <c r="H5" s="525">
        <f t="shared" si="0"/>
        <v>38928.288358947415</v>
      </c>
      <c r="I5" s="543">
        <f t="shared" si="0"/>
        <v>36853.722303696064</v>
      </c>
      <c r="J5" s="638">
        <f t="shared" si="1"/>
        <v>39706.854126126367</v>
      </c>
      <c r="K5" s="638">
        <f t="shared" si="1"/>
        <v>37590.796749769986</v>
      </c>
    </row>
    <row r="6" spans="1:21" x14ac:dyDescent="0.25">
      <c r="A6" s="523"/>
      <c r="B6" s="524">
        <v>38082.654726736117</v>
      </c>
      <c r="C6" s="524">
        <v>36047.972066278104</v>
      </c>
      <c r="D6" s="525">
        <f t="shared" si="2"/>
        <v>38463.481274003476</v>
      </c>
      <c r="E6" s="525">
        <f t="shared" si="3"/>
        <v>36408.451786940888</v>
      </c>
      <c r="F6" s="525">
        <f t="shared" si="4"/>
        <v>39617.385712223579</v>
      </c>
      <c r="G6" s="525">
        <f t="shared" si="5"/>
        <v>37500.705340549117</v>
      </c>
      <c r="H6" s="525">
        <f t="shared" si="0"/>
        <v>40013.559569345816</v>
      </c>
      <c r="I6" s="543">
        <f t="shared" si="0"/>
        <v>37875.712393954607</v>
      </c>
      <c r="J6" s="638">
        <f t="shared" si="1"/>
        <v>40813.83076073273</v>
      </c>
      <c r="K6" s="638">
        <f t="shared" si="1"/>
        <v>38633.226641833702</v>
      </c>
    </row>
    <row r="7" spans="1:21" x14ac:dyDescent="0.25">
      <c r="A7" s="523"/>
      <c r="B7" s="524">
        <v>39144.664719219865</v>
      </c>
      <c r="C7" s="524">
        <v>37049.754648980175</v>
      </c>
      <c r="D7" s="525">
        <f t="shared" si="2"/>
        <v>39536.111366412064</v>
      </c>
      <c r="E7" s="525">
        <f t="shared" si="3"/>
        <v>37420.252195469977</v>
      </c>
      <c r="F7" s="525">
        <f t="shared" si="4"/>
        <v>40722.194707404429</v>
      </c>
      <c r="G7" s="525">
        <f t="shared" si="5"/>
        <v>38542.859761334075</v>
      </c>
      <c r="H7" s="525">
        <f t="shared" si="0"/>
        <v>41129.416654478475</v>
      </c>
      <c r="I7" s="543">
        <f t="shared" si="0"/>
        <v>38928.288358947415</v>
      </c>
      <c r="J7" s="638">
        <f t="shared" si="1"/>
        <v>41952.004987568042</v>
      </c>
      <c r="K7" s="638">
        <f t="shared" si="1"/>
        <v>39706.854126126367</v>
      </c>
    </row>
    <row r="8" spans="1:21" x14ac:dyDescent="0.25">
      <c r="A8" s="523"/>
      <c r="B8" s="524">
        <v>40152.470042900102</v>
      </c>
      <c r="C8" s="524">
        <v>38082.654726736117</v>
      </c>
      <c r="D8" s="525">
        <f t="shared" si="2"/>
        <v>40553.994743329102</v>
      </c>
      <c r="E8" s="525">
        <f t="shared" si="3"/>
        <v>38463.481274003476</v>
      </c>
      <c r="F8" s="525">
        <f t="shared" si="4"/>
        <v>41770.614585628973</v>
      </c>
      <c r="G8" s="525">
        <f t="shared" si="5"/>
        <v>39617.385712223579</v>
      </c>
      <c r="H8" s="525">
        <f t="shared" si="0"/>
        <v>42188.320731485263</v>
      </c>
      <c r="I8" s="543">
        <f t="shared" si="0"/>
        <v>40013.559569345816</v>
      </c>
      <c r="J8" s="638">
        <f t="shared" si="1"/>
        <v>43032.087146114965</v>
      </c>
      <c r="K8" s="638">
        <f t="shared" si="1"/>
        <v>40813.83076073273</v>
      </c>
    </row>
    <row r="9" spans="1:21" x14ac:dyDescent="0.25">
      <c r="A9" s="523"/>
      <c r="B9" s="524">
        <v>42543.498211233105</v>
      </c>
      <c r="C9" s="524">
        <v>39144.664719219865</v>
      </c>
      <c r="D9" s="525">
        <f t="shared" si="2"/>
        <v>42968.933193345438</v>
      </c>
      <c r="E9" s="525">
        <f t="shared" si="3"/>
        <v>39536.111366412064</v>
      </c>
      <c r="F9" s="525">
        <f t="shared" si="4"/>
        <v>44258.001189145805</v>
      </c>
      <c r="G9" s="525">
        <f t="shared" si="5"/>
        <v>40722.194707404429</v>
      </c>
      <c r="H9" s="525">
        <f t="shared" si="0"/>
        <v>44700.581201037261</v>
      </c>
      <c r="I9" s="543">
        <f t="shared" si="0"/>
        <v>41129.416654478475</v>
      </c>
      <c r="J9" s="638">
        <f t="shared" si="1"/>
        <v>45594.592825058004</v>
      </c>
      <c r="K9" s="638">
        <f t="shared" si="1"/>
        <v>41952.004987568042</v>
      </c>
    </row>
    <row r="10" spans="1:21" x14ac:dyDescent="0.25">
      <c r="A10" s="523"/>
      <c r="B10" s="523"/>
      <c r="C10" s="524">
        <v>40152.470042900102</v>
      </c>
      <c r="D10" s="525"/>
      <c r="E10" s="525">
        <f t="shared" si="3"/>
        <v>40553.994743329102</v>
      </c>
      <c r="F10" s="525"/>
      <c r="G10" s="525">
        <f t="shared" si="5"/>
        <v>41770.614585628973</v>
      </c>
      <c r="H10" s="525"/>
      <c r="I10" s="543">
        <f t="shared" si="0"/>
        <v>42188.320731485263</v>
      </c>
      <c r="J10" s="638"/>
      <c r="K10" s="638">
        <f t="shared" si="1"/>
        <v>43032.087146114965</v>
      </c>
    </row>
    <row r="11" spans="1:21" x14ac:dyDescent="0.25">
      <c r="A11" s="523"/>
      <c r="B11" s="523"/>
      <c r="C11" s="524">
        <v>42543.498211233105</v>
      </c>
      <c r="D11" s="525"/>
      <c r="E11" s="525">
        <f t="shared" si="3"/>
        <v>42968.933193345438</v>
      </c>
      <c r="F11" s="525"/>
      <c r="G11" s="525">
        <f t="shared" si="5"/>
        <v>44258.001189145805</v>
      </c>
      <c r="H11" s="525"/>
      <c r="I11" s="543">
        <f t="shared" si="0"/>
        <v>44700.581201037261</v>
      </c>
      <c r="J11" s="638"/>
      <c r="K11" s="638">
        <f t="shared" si="1"/>
        <v>45594.592825058004</v>
      </c>
    </row>
    <row r="12" spans="1:21" x14ac:dyDescent="0.25">
      <c r="A12" s="538"/>
      <c r="B12" s="524">
        <v>45079.072163042132</v>
      </c>
      <c r="C12" s="524">
        <v>45079.072163042132</v>
      </c>
      <c r="D12" s="525">
        <f t="shared" ref="D12:D28" si="6">B12*1.01</f>
        <v>45529.862884672555</v>
      </c>
      <c r="E12" s="525">
        <f t="shared" si="3"/>
        <v>45529.862884672555</v>
      </c>
      <c r="F12" s="525">
        <f t="shared" ref="F12:F28" si="7">D12*1.03</f>
        <v>46895.758771212735</v>
      </c>
      <c r="G12" s="525">
        <f t="shared" si="5"/>
        <v>46895.758771212735</v>
      </c>
      <c r="H12" s="525">
        <f t="shared" si="0"/>
        <v>47364.716358924859</v>
      </c>
      <c r="I12" s="543">
        <f t="shared" si="0"/>
        <v>47364.716358924859</v>
      </c>
      <c r="J12" s="638">
        <f t="shared" si="1"/>
        <v>48312.010686103356</v>
      </c>
      <c r="K12" s="638">
        <f t="shared" si="1"/>
        <v>48312.010686103356</v>
      </c>
    </row>
    <row r="13" spans="1:21" s="528" customFormat="1" x14ac:dyDescent="0.25">
      <c r="A13" s="527" t="s">
        <v>73</v>
      </c>
      <c r="B13" s="532">
        <v>46923.034692524801</v>
      </c>
      <c r="C13" s="532">
        <v>46923.034692524801</v>
      </c>
      <c r="D13" s="539">
        <f t="shared" si="6"/>
        <v>47392.265039450052</v>
      </c>
      <c r="E13" s="539">
        <f t="shared" si="3"/>
        <v>47392.265039450052</v>
      </c>
      <c r="F13" s="539">
        <f t="shared" si="7"/>
        <v>48814.032990633554</v>
      </c>
      <c r="G13" s="539">
        <f t="shared" si="5"/>
        <v>48814.032990633554</v>
      </c>
      <c r="H13" s="539">
        <f t="shared" si="0"/>
        <v>49302.173320539892</v>
      </c>
      <c r="I13" s="544">
        <f t="shared" si="0"/>
        <v>49302.173320539892</v>
      </c>
      <c r="J13" s="638">
        <f t="shared" si="1"/>
        <v>50288.216786950688</v>
      </c>
      <c r="K13" s="638">
        <f t="shared" si="1"/>
        <v>50288.216786950688</v>
      </c>
    </row>
    <row r="14" spans="1:21" s="530" customFormat="1" x14ac:dyDescent="0.25">
      <c r="A14" s="537" t="s">
        <v>110</v>
      </c>
      <c r="B14" s="531">
        <v>37726.309218861141</v>
      </c>
      <c r="C14" s="531"/>
      <c r="D14" s="534">
        <f t="shared" si="6"/>
        <v>38103.572311049749</v>
      </c>
      <c r="E14" s="534"/>
      <c r="F14" s="534">
        <f t="shared" si="7"/>
        <v>39246.679480381245</v>
      </c>
      <c r="G14" s="534"/>
      <c r="H14" s="534">
        <f t="shared" ref="H14:H28" si="8">F14*1.01</f>
        <v>39639.146275185056</v>
      </c>
      <c r="J14" s="639">
        <f t="shared" si="1"/>
        <v>40431.929200688755</v>
      </c>
      <c r="K14" s="639"/>
      <c r="R14" s="533"/>
      <c r="S14" s="534"/>
      <c r="T14" s="534"/>
      <c r="U14" s="534"/>
    </row>
    <row r="15" spans="1:21" x14ac:dyDescent="0.25">
      <c r="A15" s="538" t="s">
        <v>26</v>
      </c>
      <c r="B15" s="524">
        <v>38780.288890040661</v>
      </c>
      <c r="C15" s="524"/>
      <c r="D15" s="525">
        <f t="shared" si="6"/>
        <v>39168.091778941067</v>
      </c>
      <c r="E15" s="525"/>
      <c r="F15" s="525">
        <f t="shared" si="7"/>
        <v>40343.134532309297</v>
      </c>
      <c r="G15" s="525"/>
      <c r="H15" s="525">
        <f t="shared" si="8"/>
        <v>40746.565877632391</v>
      </c>
      <c r="J15" s="638">
        <f t="shared" si="1"/>
        <v>41561.497195185038</v>
      </c>
      <c r="K15" s="638"/>
    </row>
    <row r="16" spans="1:21" x14ac:dyDescent="0.25">
      <c r="A16" s="523"/>
      <c r="B16" s="524">
        <v>39776.04873176456</v>
      </c>
      <c r="C16" s="524"/>
      <c r="D16" s="525">
        <f t="shared" si="6"/>
        <v>40173.809219082206</v>
      </c>
      <c r="E16" s="525"/>
      <c r="F16" s="525">
        <f t="shared" si="7"/>
        <v>41379.02349565467</v>
      </c>
      <c r="G16" s="525"/>
      <c r="H16" s="525">
        <f t="shared" si="8"/>
        <v>41792.813730611218</v>
      </c>
      <c r="J16" s="638">
        <f t="shared" si="1"/>
        <v>42628.670005223445</v>
      </c>
      <c r="K16" s="638"/>
    </row>
    <row r="17" spans="1:12" x14ac:dyDescent="0.25">
      <c r="A17" s="523"/>
      <c r="B17" s="524">
        <v>42138.970775532754</v>
      </c>
      <c r="C17" s="524"/>
      <c r="D17" s="525">
        <f t="shared" si="6"/>
        <v>42560.360483288081</v>
      </c>
      <c r="E17" s="525"/>
      <c r="F17" s="525">
        <f t="shared" si="7"/>
        <v>43837.171297786721</v>
      </c>
      <c r="G17" s="525"/>
      <c r="H17" s="525">
        <f t="shared" si="8"/>
        <v>44275.543010764588</v>
      </c>
      <c r="J17" s="638">
        <f t="shared" si="1"/>
        <v>45161.053870979878</v>
      </c>
      <c r="K17" s="638"/>
    </row>
    <row r="18" spans="1:12" x14ac:dyDescent="0.25">
      <c r="A18" s="523"/>
      <c r="B18" s="524">
        <v>44696.628110928432</v>
      </c>
      <c r="C18" s="524"/>
      <c r="D18" s="525">
        <f t="shared" si="6"/>
        <v>45143.594392037718</v>
      </c>
      <c r="E18" s="525"/>
      <c r="F18" s="525">
        <f t="shared" si="7"/>
        <v>46497.902223798854</v>
      </c>
      <c r="G18" s="525"/>
      <c r="H18" s="525">
        <f t="shared" si="8"/>
        <v>46962.881246036843</v>
      </c>
      <c r="J18" s="638">
        <f t="shared" si="1"/>
        <v>47902.138870957577</v>
      </c>
      <c r="K18" s="638"/>
    </row>
    <row r="19" spans="1:12" x14ac:dyDescent="0.25">
      <c r="A19" s="523"/>
      <c r="B19" s="524">
        <v>46528.545158454763</v>
      </c>
      <c r="C19" s="524"/>
      <c r="D19" s="525">
        <f t="shared" si="6"/>
        <v>46993.830610039309</v>
      </c>
      <c r="E19" s="525"/>
      <c r="F19" s="525">
        <f t="shared" si="7"/>
        <v>48403.645528340487</v>
      </c>
      <c r="G19" s="525"/>
      <c r="H19" s="525">
        <f t="shared" si="8"/>
        <v>48887.681983623894</v>
      </c>
      <c r="J19" s="638">
        <f t="shared" si="1"/>
        <v>49865.435623296369</v>
      </c>
      <c r="K19" s="638"/>
    </row>
    <row r="20" spans="1:12" x14ac:dyDescent="0.25">
      <c r="A20" s="523"/>
      <c r="B20" s="524">
        <v>48438.757838697267</v>
      </c>
      <c r="C20" s="524"/>
      <c r="D20" s="525">
        <f t="shared" si="6"/>
        <v>48923.145417084241</v>
      </c>
      <c r="E20" s="525"/>
      <c r="F20" s="525">
        <f t="shared" si="7"/>
        <v>50390.839779596768</v>
      </c>
      <c r="G20" s="525"/>
      <c r="H20" s="525">
        <f t="shared" si="8"/>
        <v>50894.748177392736</v>
      </c>
      <c r="J20" s="638">
        <f t="shared" si="1"/>
        <v>51912.643140940592</v>
      </c>
      <c r="K20" s="638"/>
    </row>
    <row r="21" spans="1:12" x14ac:dyDescent="0.25">
      <c r="A21" s="523"/>
      <c r="B21" s="524">
        <v>50310.826492744731</v>
      </c>
      <c r="C21" s="524"/>
      <c r="D21" s="525">
        <f t="shared" si="6"/>
        <v>50813.934757672178</v>
      </c>
      <c r="E21" s="525"/>
      <c r="F21" s="525">
        <f t="shared" si="7"/>
        <v>52338.352800402346</v>
      </c>
      <c r="G21" s="525"/>
      <c r="H21" s="525">
        <f t="shared" si="8"/>
        <v>52861.736328406369</v>
      </c>
      <c r="J21" s="638">
        <f t="shared" si="1"/>
        <v>53918.9710549745</v>
      </c>
      <c r="K21" s="638"/>
    </row>
    <row r="22" spans="1:12" x14ac:dyDescent="0.25">
      <c r="A22" s="523"/>
      <c r="B22" s="524">
        <v>52209.862378906684</v>
      </c>
      <c r="C22" s="524"/>
      <c r="D22" s="525">
        <f t="shared" si="6"/>
        <v>52731.961002695753</v>
      </c>
      <c r="E22" s="525"/>
      <c r="F22" s="525">
        <f t="shared" si="7"/>
        <v>54313.919832776628</v>
      </c>
      <c r="G22" s="525"/>
      <c r="H22" s="525">
        <f t="shared" si="8"/>
        <v>54857.059031104392</v>
      </c>
      <c r="J22" s="638">
        <f t="shared" si="1"/>
        <v>55954.200211726478</v>
      </c>
      <c r="K22" s="638"/>
    </row>
    <row r="23" spans="1:12" x14ac:dyDescent="0.25">
      <c r="A23" s="523"/>
      <c r="B23" s="524">
        <v>54610.607236017786</v>
      </c>
      <c r="C23" s="524"/>
      <c r="D23" s="525">
        <f t="shared" si="6"/>
        <v>55156.713308377963</v>
      </c>
      <c r="E23" s="525"/>
      <c r="F23" s="525">
        <f t="shared" si="7"/>
        <v>56811.414707629301</v>
      </c>
      <c r="G23" s="525"/>
      <c r="H23" s="525">
        <f t="shared" si="8"/>
        <v>57379.528854705597</v>
      </c>
      <c r="J23" s="638">
        <f t="shared" si="1"/>
        <v>58527.119431799707</v>
      </c>
      <c r="K23" s="638"/>
    </row>
    <row r="24" spans="1:12" x14ac:dyDescent="0.25">
      <c r="A24" s="523"/>
      <c r="B24" s="524">
        <v>56521.673137898884</v>
      </c>
      <c r="C24" s="524"/>
      <c r="D24" s="525">
        <f t="shared" si="6"/>
        <v>57086.889869277875</v>
      </c>
      <c r="E24" s="525"/>
      <c r="F24" s="525">
        <f t="shared" si="7"/>
        <v>58799.49656535621</v>
      </c>
      <c r="G24" s="525"/>
      <c r="H24" s="525">
        <f t="shared" si="8"/>
        <v>59387.491531009771</v>
      </c>
      <c r="J24" s="638">
        <f t="shared" si="1"/>
        <v>60575.241361629967</v>
      </c>
      <c r="K24" s="638"/>
    </row>
    <row r="25" spans="1:12" x14ac:dyDescent="0.25">
      <c r="A25" s="523"/>
      <c r="B25" s="524">
        <v>58589.882389802042</v>
      </c>
      <c r="C25" s="524"/>
      <c r="D25" s="525">
        <f t="shared" si="6"/>
        <v>59175.781213700066</v>
      </c>
      <c r="E25" s="525"/>
      <c r="F25" s="525">
        <f t="shared" si="7"/>
        <v>60951.054650111066</v>
      </c>
      <c r="G25" s="525"/>
      <c r="H25" s="525">
        <f t="shared" si="8"/>
        <v>61560.56519661218</v>
      </c>
      <c r="J25" s="638">
        <f t="shared" si="1"/>
        <v>62791.776500544423</v>
      </c>
      <c r="K25" s="638"/>
    </row>
    <row r="26" spans="1:12" x14ac:dyDescent="0.25">
      <c r="A26" s="523"/>
      <c r="B26" s="524">
        <v>60659.105469769842</v>
      </c>
      <c r="C26" s="524"/>
      <c r="D26" s="525">
        <f t="shared" si="6"/>
        <v>61265.696524467538</v>
      </c>
      <c r="E26" s="525"/>
      <c r="F26" s="525">
        <f t="shared" si="7"/>
        <v>63103.667420201564</v>
      </c>
      <c r="G26" s="525"/>
      <c r="H26" s="525">
        <f t="shared" si="8"/>
        <v>63734.704094403583</v>
      </c>
      <c r="J26" s="638">
        <f t="shared" si="1"/>
        <v>65009.398176291659</v>
      </c>
      <c r="K26" s="638"/>
    </row>
    <row r="27" spans="1:12" x14ac:dyDescent="0.25">
      <c r="A27" s="523"/>
      <c r="B27" s="524">
        <v>62675.609490375413</v>
      </c>
      <c r="C27" s="524"/>
      <c r="D27" s="525">
        <f t="shared" si="6"/>
        <v>63302.365585279171</v>
      </c>
      <c r="E27" s="525"/>
      <c r="F27" s="525">
        <f t="shared" si="7"/>
        <v>65201.436552837549</v>
      </c>
      <c r="G27" s="525"/>
      <c r="H27" s="525">
        <f t="shared" si="8"/>
        <v>65853.450918365925</v>
      </c>
      <c r="J27" s="638">
        <f t="shared" si="1"/>
        <v>67170.519936733239</v>
      </c>
      <c r="K27" s="638"/>
    </row>
    <row r="28" spans="1:12" x14ac:dyDescent="0.25">
      <c r="A28" s="540" t="s">
        <v>22</v>
      </c>
      <c r="B28" s="524">
        <v>63994.599802496014</v>
      </c>
      <c r="C28" s="524"/>
      <c r="D28" s="525">
        <f t="shared" si="6"/>
        <v>64634.545800520973</v>
      </c>
      <c r="E28" s="525"/>
      <c r="F28" s="525">
        <f t="shared" si="7"/>
        <v>66573.582174536597</v>
      </c>
      <c r="G28" s="525"/>
      <c r="H28" s="525">
        <f t="shared" si="8"/>
        <v>67239.31799628197</v>
      </c>
      <c r="J28" s="638">
        <f t="shared" si="1"/>
        <v>68584.104356207608</v>
      </c>
      <c r="K28" s="638"/>
    </row>
    <row r="29" spans="1:12" s="528" customFormat="1" x14ac:dyDescent="0.25">
      <c r="A29" s="541" t="s">
        <v>23</v>
      </c>
      <c r="D29" s="539"/>
      <c r="E29" s="539"/>
      <c r="F29" s="539"/>
      <c r="G29" s="539"/>
      <c r="H29" s="539"/>
      <c r="I29" s="527"/>
      <c r="J29" s="638"/>
      <c r="K29" s="638"/>
      <c r="L29" s="527"/>
    </row>
    <row r="30" spans="1:12" s="530" customFormat="1" x14ac:dyDescent="0.25">
      <c r="A30" s="537" t="s">
        <v>110</v>
      </c>
      <c r="B30" s="531">
        <v>38082.654726736117</v>
      </c>
      <c r="C30" s="531"/>
      <c r="D30" s="534">
        <f t="shared" ref="D30:D44" si="9">B30*1.01</f>
        <v>38463.481274003476</v>
      </c>
      <c r="E30" s="534"/>
      <c r="F30" s="534">
        <f t="shared" ref="F30:F44" si="10">D30*1.03</f>
        <v>39617.385712223579</v>
      </c>
      <c r="G30" s="534"/>
      <c r="H30" s="534">
        <f t="shared" ref="H30:H44" si="11">F30*1.01</f>
        <v>40013.559569345816</v>
      </c>
      <c r="J30" s="639">
        <f t="shared" si="1"/>
        <v>40813.83076073273</v>
      </c>
      <c r="K30" s="639"/>
    </row>
    <row r="31" spans="1:12" x14ac:dyDescent="0.25">
      <c r="A31" s="538" t="s">
        <v>24</v>
      </c>
      <c r="B31" s="524">
        <v>39144.664719219865</v>
      </c>
      <c r="C31" s="524"/>
      <c r="D31" s="525">
        <f t="shared" si="9"/>
        <v>39536.111366412064</v>
      </c>
      <c r="E31" s="525"/>
      <c r="F31" s="525">
        <f t="shared" si="10"/>
        <v>40722.194707404429</v>
      </c>
      <c r="G31" s="525"/>
      <c r="H31" s="525">
        <f t="shared" si="11"/>
        <v>41129.416654478475</v>
      </c>
      <c r="J31" s="638">
        <f t="shared" si="1"/>
        <v>41952.004987568042</v>
      </c>
      <c r="K31" s="638"/>
    </row>
    <row r="32" spans="1:12" x14ac:dyDescent="0.25">
      <c r="A32" s="523"/>
      <c r="B32" s="524">
        <v>40152.470042900102</v>
      </c>
      <c r="C32" s="524"/>
      <c r="D32" s="525">
        <f t="shared" si="9"/>
        <v>40553.994743329102</v>
      </c>
      <c r="E32" s="525"/>
      <c r="F32" s="525">
        <f t="shared" si="10"/>
        <v>41770.614585628973</v>
      </c>
      <c r="G32" s="525"/>
      <c r="H32" s="525">
        <f t="shared" si="11"/>
        <v>42188.320731485263</v>
      </c>
      <c r="J32" s="638">
        <f t="shared" si="1"/>
        <v>43032.087146114965</v>
      </c>
      <c r="K32" s="638"/>
    </row>
    <row r="33" spans="1:12" x14ac:dyDescent="0.25">
      <c r="A33" s="523"/>
      <c r="B33" s="524">
        <v>42543.498211233105</v>
      </c>
      <c r="C33" s="524"/>
      <c r="D33" s="525">
        <f t="shared" si="9"/>
        <v>42968.933193345438</v>
      </c>
      <c r="E33" s="525"/>
      <c r="F33" s="525">
        <f t="shared" si="10"/>
        <v>44258.001189145805</v>
      </c>
      <c r="G33" s="525"/>
      <c r="H33" s="525">
        <f t="shared" si="11"/>
        <v>44700.581201037261</v>
      </c>
      <c r="J33" s="638">
        <f t="shared" si="1"/>
        <v>45594.592825058004</v>
      </c>
      <c r="K33" s="638"/>
    </row>
    <row r="34" spans="1:12" x14ac:dyDescent="0.25">
      <c r="A34" s="523"/>
      <c r="B34" s="524">
        <v>45079.072163042132</v>
      </c>
      <c r="C34" s="524"/>
      <c r="D34" s="525">
        <f t="shared" si="9"/>
        <v>45529.862884672555</v>
      </c>
      <c r="E34" s="525"/>
      <c r="F34" s="525">
        <f t="shared" si="10"/>
        <v>46895.758771212735</v>
      </c>
      <c r="G34" s="525"/>
      <c r="H34" s="525">
        <f t="shared" si="11"/>
        <v>47364.716358924859</v>
      </c>
      <c r="J34" s="638">
        <f t="shared" si="1"/>
        <v>48312.010686103356</v>
      </c>
      <c r="K34" s="638"/>
    </row>
    <row r="35" spans="1:12" x14ac:dyDescent="0.25">
      <c r="A35" s="523"/>
      <c r="B35" s="524">
        <v>46923.034692524801</v>
      </c>
      <c r="C35" s="524"/>
      <c r="D35" s="525">
        <f t="shared" si="9"/>
        <v>47392.265039450052</v>
      </c>
      <c r="E35" s="525"/>
      <c r="F35" s="525">
        <f t="shared" si="10"/>
        <v>48814.032990633554</v>
      </c>
      <c r="G35" s="525"/>
      <c r="H35" s="525">
        <f t="shared" si="11"/>
        <v>49302.173320539892</v>
      </c>
      <c r="J35" s="638">
        <f t="shared" si="1"/>
        <v>50288.216786950688</v>
      </c>
      <c r="K35" s="638"/>
    </row>
    <row r="36" spans="1:12" x14ac:dyDescent="0.25">
      <c r="A36" s="523"/>
      <c r="B36" s="524">
        <v>48842.281484234591</v>
      </c>
      <c r="C36" s="524"/>
      <c r="D36" s="525">
        <f t="shared" si="9"/>
        <v>49330.704299076941</v>
      </c>
      <c r="E36" s="525"/>
      <c r="F36" s="525">
        <f t="shared" si="10"/>
        <v>50810.62542804925</v>
      </c>
      <c r="G36" s="525"/>
      <c r="H36" s="525">
        <f t="shared" si="11"/>
        <v>51318.731682329744</v>
      </c>
      <c r="J36" s="638">
        <f t="shared" si="1"/>
        <v>52345.106315976343</v>
      </c>
      <c r="K36" s="638"/>
    </row>
    <row r="37" spans="1:12" x14ac:dyDescent="0.25">
      <c r="A37" s="523"/>
      <c r="B37" s="524">
        <v>50746.908481604616</v>
      </c>
      <c r="C37" s="524"/>
      <c r="D37" s="525">
        <f t="shared" si="9"/>
        <v>51254.377566420662</v>
      </c>
      <c r="E37" s="525"/>
      <c r="F37" s="525">
        <f t="shared" si="10"/>
        <v>52792.00889341328</v>
      </c>
      <c r="G37" s="525"/>
      <c r="H37" s="525">
        <f t="shared" si="11"/>
        <v>53319.92898234741</v>
      </c>
      <c r="J37" s="638">
        <f t="shared" si="1"/>
        <v>54386.32756199436</v>
      </c>
      <c r="K37" s="638"/>
    </row>
    <row r="38" spans="1:12" x14ac:dyDescent="0.25">
      <c r="A38" s="523"/>
      <c r="B38" s="524">
        <v>52666.085008002978</v>
      </c>
      <c r="C38" s="524"/>
      <c r="D38" s="525">
        <f t="shared" si="9"/>
        <v>53192.745858083006</v>
      </c>
      <c r="E38" s="525"/>
      <c r="F38" s="525">
        <f t="shared" si="10"/>
        <v>54788.528233825498</v>
      </c>
      <c r="G38" s="525"/>
      <c r="H38" s="525">
        <f t="shared" si="11"/>
        <v>55336.413516163753</v>
      </c>
      <c r="J38" s="638">
        <f t="shared" si="1"/>
        <v>56443.141786487031</v>
      </c>
      <c r="K38" s="638"/>
    </row>
    <row r="39" spans="1:12" x14ac:dyDescent="0.25">
      <c r="A39" s="523"/>
      <c r="B39" s="524">
        <v>55086.092598342584</v>
      </c>
      <c r="C39" s="524"/>
      <c r="D39" s="525">
        <f t="shared" si="9"/>
        <v>55636.953524326011</v>
      </c>
      <c r="E39" s="525"/>
      <c r="F39" s="525">
        <f t="shared" si="10"/>
        <v>57306.06213005579</v>
      </c>
      <c r="G39" s="525"/>
      <c r="H39" s="525">
        <f t="shared" si="11"/>
        <v>57879.12275135635</v>
      </c>
      <c r="J39" s="638">
        <f t="shared" si="1"/>
        <v>59036.705206383478</v>
      </c>
      <c r="K39" s="638"/>
    </row>
    <row r="40" spans="1:12" x14ac:dyDescent="0.25">
      <c r="A40" s="523"/>
      <c r="B40" s="524">
        <v>57014.39357732288</v>
      </c>
      <c r="C40" s="524"/>
      <c r="D40" s="525">
        <f t="shared" si="9"/>
        <v>57584.537513096111</v>
      </c>
      <c r="E40" s="525"/>
      <c r="F40" s="525">
        <f t="shared" si="10"/>
        <v>59312.073638488997</v>
      </c>
      <c r="G40" s="525"/>
      <c r="H40" s="525">
        <f t="shared" si="11"/>
        <v>59905.194374873885</v>
      </c>
      <c r="J40" s="638">
        <f t="shared" si="1"/>
        <v>61103.298262371361</v>
      </c>
      <c r="K40" s="638"/>
    </row>
    <row r="41" spans="1:12" x14ac:dyDescent="0.25">
      <c r="A41" s="523"/>
      <c r="B41" s="524">
        <v>59104.907046648514</v>
      </c>
      <c r="C41" s="524"/>
      <c r="D41" s="525">
        <f t="shared" si="9"/>
        <v>59695.956117114998</v>
      </c>
      <c r="E41" s="525"/>
      <c r="F41" s="525">
        <f t="shared" si="10"/>
        <v>61486.83480062845</v>
      </c>
      <c r="G41" s="525"/>
      <c r="H41" s="525">
        <f t="shared" si="11"/>
        <v>62101.703148634733</v>
      </c>
      <c r="J41" s="638">
        <f t="shared" si="1"/>
        <v>63343.737211607426</v>
      </c>
      <c r="K41" s="638"/>
    </row>
    <row r="42" spans="1:12" x14ac:dyDescent="0.25">
      <c r="A42" s="523"/>
      <c r="B42" s="524">
        <v>61192.379031780161</v>
      </c>
      <c r="C42" s="524"/>
      <c r="D42" s="525">
        <f t="shared" si="9"/>
        <v>61804.302822097961</v>
      </c>
      <c r="E42" s="525"/>
      <c r="F42" s="525">
        <f t="shared" si="10"/>
        <v>63658.431906760903</v>
      </c>
      <c r="G42" s="525"/>
      <c r="H42" s="525">
        <f t="shared" si="11"/>
        <v>64295.016225828513</v>
      </c>
      <c r="J42" s="638">
        <f t="shared" si="1"/>
        <v>65580.916550345079</v>
      </c>
      <c r="K42" s="638"/>
    </row>
    <row r="43" spans="1:12" x14ac:dyDescent="0.25">
      <c r="A43" s="523"/>
      <c r="B43" s="524">
        <v>63233.214925937529</v>
      </c>
      <c r="C43" s="524"/>
      <c r="D43" s="525">
        <f t="shared" si="9"/>
        <v>63865.547075196904</v>
      </c>
      <c r="E43" s="525"/>
      <c r="F43" s="525">
        <f t="shared" si="10"/>
        <v>65781.513487452816</v>
      </c>
      <c r="G43" s="525"/>
      <c r="H43" s="525">
        <f t="shared" si="11"/>
        <v>66439.328622327346</v>
      </c>
      <c r="J43" s="638">
        <f t="shared" si="1"/>
        <v>67768.115194773898</v>
      </c>
      <c r="K43" s="638"/>
    </row>
    <row r="44" spans="1:12" x14ac:dyDescent="0.25">
      <c r="A44" s="540" t="s">
        <v>22</v>
      </c>
      <c r="B44" s="524">
        <v>64562.343518704714</v>
      </c>
      <c r="C44" s="524"/>
      <c r="D44" s="525">
        <f t="shared" si="9"/>
        <v>65207.966953891759</v>
      </c>
      <c r="E44" s="525"/>
      <c r="F44" s="525">
        <f t="shared" si="10"/>
        <v>67164.205962508509</v>
      </c>
      <c r="G44" s="525"/>
      <c r="H44" s="525">
        <f t="shared" si="11"/>
        <v>67835.848022133592</v>
      </c>
      <c r="J44" s="638">
        <f t="shared" si="1"/>
        <v>69192.564982576267</v>
      </c>
      <c r="K44" s="638"/>
    </row>
    <row r="45" spans="1:12" s="528" customFormat="1" x14ac:dyDescent="0.25">
      <c r="A45" s="541" t="s">
        <v>25</v>
      </c>
      <c r="D45" s="539"/>
      <c r="E45" s="539"/>
      <c r="F45" s="539"/>
      <c r="G45" s="539"/>
      <c r="H45" s="539"/>
      <c r="I45" s="527"/>
      <c r="J45" s="638"/>
      <c r="K45" s="638"/>
      <c r="L45" s="527"/>
    </row>
    <row r="46" spans="1:12" s="530" customFormat="1" x14ac:dyDescent="0.25">
      <c r="A46" s="542" t="s">
        <v>74</v>
      </c>
      <c r="B46" s="531">
        <v>58589.882389802042</v>
      </c>
      <c r="C46" s="531"/>
      <c r="D46" s="534">
        <f t="shared" ref="D46:D63" si="12">B46*1.01</f>
        <v>59175.781213700066</v>
      </c>
      <c r="E46" s="534"/>
      <c r="F46" s="534">
        <f t="shared" ref="F46:F63" si="13">D46*1.03</f>
        <v>60951.054650111066</v>
      </c>
      <c r="G46" s="534"/>
      <c r="H46" s="534">
        <f t="shared" ref="H46:H63" si="14">F46*1.01</f>
        <v>61560.56519661218</v>
      </c>
      <c r="J46" s="639">
        <f t="shared" si="1"/>
        <v>62791.776500544423</v>
      </c>
      <c r="K46" s="639"/>
    </row>
    <row r="47" spans="1:12" x14ac:dyDescent="0.25">
      <c r="A47" s="523" t="s">
        <v>26</v>
      </c>
      <c r="B47" s="524">
        <v>60659.105469769842</v>
      </c>
      <c r="C47" s="524"/>
      <c r="D47" s="525">
        <f t="shared" si="12"/>
        <v>61265.696524467538</v>
      </c>
      <c r="E47" s="525"/>
      <c r="F47" s="525">
        <f t="shared" si="13"/>
        <v>63103.667420201564</v>
      </c>
      <c r="G47" s="525"/>
      <c r="H47" s="525">
        <f t="shared" si="14"/>
        <v>63734.704094403583</v>
      </c>
      <c r="J47" s="638">
        <f t="shared" si="1"/>
        <v>65009.398176291659</v>
      </c>
      <c r="K47" s="638"/>
    </row>
    <row r="48" spans="1:12" x14ac:dyDescent="0.25">
      <c r="A48" s="523"/>
      <c r="B48" s="524">
        <v>62675.609490375413</v>
      </c>
      <c r="C48" s="524"/>
      <c r="D48" s="525">
        <f t="shared" si="12"/>
        <v>63302.365585279171</v>
      </c>
      <c r="E48" s="525"/>
      <c r="F48" s="525">
        <f t="shared" si="13"/>
        <v>65201.436552837549</v>
      </c>
      <c r="G48" s="525"/>
      <c r="H48" s="525">
        <f t="shared" si="14"/>
        <v>65853.450918365925</v>
      </c>
      <c r="J48" s="638">
        <f t="shared" si="1"/>
        <v>67170.519936733239</v>
      </c>
      <c r="K48" s="638"/>
    </row>
    <row r="49" spans="1:21" x14ac:dyDescent="0.25">
      <c r="A49" s="523"/>
      <c r="B49" s="524">
        <v>63994.599802496014</v>
      </c>
      <c r="C49" s="524"/>
      <c r="D49" s="525">
        <f t="shared" si="12"/>
        <v>64634.545800520973</v>
      </c>
      <c r="E49" s="525"/>
      <c r="F49" s="525">
        <f t="shared" si="13"/>
        <v>66573.582174536597</v>
      </c>
      <c r="G49" s="525"/>
      <c r="H49" s="525">
        <f t="shared" si="14"/>
        <v>67239.31799628197</v>
      </c>
      <c r="J49" s="638">
        <f t="shared" si="1"/>
        <v>68584.104356207608</v>
      </c>
      <c r="K49" s="638"/>
    </row>
    <row r="50" spans="1:21" x14ac:dyDescent="0.25">
      <c r="A50" s="523"/>
      <c r="B50" s="524">
        <v>65236.539181702552</v>
      </c>
      <c r="C50" s="524"/>
      <c r="D50" s="525">
        <f t="shared" si="12"/>
        <v>65888.904573519583</v>
      </c>
      <c r="E50" s="525"/>
      <c r="F50" s="525">
        <f t="shared" si="13"/>
        <v>67865.571710725169</v>
      </c>
      <c r="G50" s="525"/>
      <c r="H50" s="525">
        <f t="shared" si="14"/>
        <v>68544.227427832418</v>
      </c>
      <c r="J50" s="638">
        <f t="shared" si="1"/>
        <v>69915.111976389075</v>
      </c>
      <c r="K50" s="638"/>
    </row>
    <row r="51" spans="1:21" x14ac:dyDescent="0.25">
      <c r="A51" s="523"/>
      <c r="B51" s="524">
        <v>66503.824262525552</v>
      </c>
      <c r="C51" s="524"/>
      <c r="D51" s="525">
        <f t="shared" si="12"/>
        <v>67168.862505150813</v>
      </c>
      <c r="E51" s="525"/>
      <c r="F51" s="525">
        <f t="shared" si="13"/>
        <v>69183.92838030534</v>
      </c>
      <c r="G51" s="525"/>
      <c r="H51" s="525">
        <f t="shared" si="14"/>
        <v>69875.767664108396</v>
      </c>
      <c r="J51" s="638">
        <f t="shared" si="1"/>
        <v>71273.283017390568</v>
      </c>
      <c r="K51" s="638"/>
    </row>
    <row r="52" spans="1:21" x14ac:dyDescent="0.25">
      <c r="A52" s="523"/>
      <c r="B52" s="524">
        <v>67796.455044965027</v>
      </c>
      <c r="C52" s="524"/>
      <c r="D52" s="525">
        <f t="shared" si="12"/>
        <v>68474.419595414671</v>
      </c>
      <c r="E52" s="525"/>
      <c r="F52" s="525">
        <f t="shared" si="13"/>
        <v>70528.65218327711</v>
      </c>
      <c r="G52" s="525"/>
      <c r="H52" s="525">
        <f t="shared" si="14"/>
        <v>71233.938705109889</v>
      </c>
      <c r="J52" s="638">
        <f t="shared" si="1"/>
        <v>72658.617479212087</v>
      </c>
      <c r="K52" s="638"/>
    </row>
    <row r="53" spans="1:21" x14ac:dyDescent="0.25">
      <c r="A53" s="523"/>
      <c r="B53" s="524">
        <v>69115.445357085613</v>
      </c>
      <c r="C53" s="524"/>
      <c r="D53" s="525">
        <f t="shared" si="12"/>
        <v>69806.599810656466</v>
      </c>
      <c r="E53" s="525"/>
      <c r="F53" s="525">
        <f t="shared" si="13"/>
        <v>71900.797804976159</v>
      </c>
      <c r="G53" s="525"/>
      <c r="H53" s="525">
        <f t="shared" si="14"/>
        <v>72619.80578302592</v>
      </c>
      <c r="J53" s="638">
        <f t="shared" si="1"/>
        <v>74072.201898686442</v>
      </c>
      <c r="K53" s="638"/>
    </row>
    <row r="54" spans="1:21" s="528" customFormat="1" x14ac:dyDescent="0.25">
      <c r="A54" s="527"/>
      <c r="B54" s="532">
        <v>70459.78137082266</v>
      </c>
      <c r="C54" s="532"/>
      <c r="D54" s="539">
        <f t="shared" si="12"/>
        <v>71164.379184530888</v>
      </c>
      <c r="E54" s="539"/>
      <c r="F54" s="539">
        <f t="shared" si="13"/>
        <v>73299.31056006682</v>
      </c>
      <c r="G54" s="539"/>
      <c r="H54" s="539">
        <f t="shared" si="14"/>
        <v>74032.303665667496</v>
      </c>
      <c r="J54" s="638">
        <f t="shared" si="1"/>
        <v>75512.949738980853</v>
      </c>
      <c r="K54" s="638"/>
      <c r="L54" s="527"/>
      <c r="M54" s="527"/>
      <c r="N54" s="527"/>
    </row>
    <row r="55" spans="1:21" s="530" customFormat="1" x14ac:dyDescent="0.25">
      <c r="A55" s="542" t="s">
        <v>74</v>
      </c>
      <c r="B55" s="535">
        <v>59104.907046648514</v>
      </c>
      <c r="C55" s="535"/>
      <c r="D55" s="534">
        <f t="shared" si="12"/>
        <v>59695.956117114998</v>
      </c>
      <c r="E55" s="534"/>
      <c r="F55" s="534">
        <f t="shared" si="13"/>
        <v>61486.83480062845</v>
      </c>
      <c r="G55" s="534"/>
      <c r="H55" s="534">
        <f t="shared" si="14"/>
        <v>62101.703148634733</v>
      </c>
      <c r="I55" s="535"/>
      <c r="J55" s="639">
        <f t="shared" si="1"/>
        <v>63343.737211607426</v>
      </c>
      <c r="K55" s="639"/>
      <c r="L55" s="529"/>
      <c r="M55" s="529"/>
      <c r="N55" s="529"/>
      <c r="S55" s="534"/>
      <c r="T55" s="534"/>
      <c r="U55" s="534"/>
    </row>
    <row r="56" spans="1:21" x14ac:dyDescent="0.25">
      <c r="A56" s="523" t="s">
        <v>24</v>
      </c>
      <c r="B56" s="526">
        <v>61192.379031780161</v>
      </c>
      <c r="C56" s="526"/>
      <c r="D56" s="525">
        <f t="shared" si="12"/>
        <v>61804.302822097961</v>
      </c>
      <c r="E56" s="525"/>
      <c r="F56" s="525">
        <f t="shared" si="13"/>
        <v>63658.431906760903</v>
      </c>
      <c r="G56" s="525"/>
      <c r="H56" s="525">
        <f t="shared" si="14"/>
        <v>64295.016225828513</v>
      </c>
      <c r="I56" s="526"/>
      <c r="J56" s="638">
        <f t="shared" si="1"/>
        <v>65580.916550345079</v>
      </c>
      <c r="K56" s="638"/>
      <c r="L56" s="523"/>
      <c r="M56" s="523"/>
      <c r="N56" s="523"/>
      <c r="S56" s="525"/>
      <c r="T56" s="525"/>
      <c r="U56" s="525"/>
    </row>
    <row r="57" spans="1:21" x14ac:dyDescent="0.25">
      <c r="A57" s="523"/>
      <c r="B57" s="526">
        <v>63233.214925937529</v>
      </c>
      <c r="C57" s="526"/>
      <c r="D57" s="525">
        <f t="shared" si="12"/>
        <v>63865.547075196904</v>
      </c>
      <c r="E57" s="525"/>
      <c r="F57" s="525">
        <f t="shared" si="13"/>
        <v>65781.513487452816</v>
      </c>
      <c r="G57" s="525"/>
      <c r="H57" s="525">
        <f t="shared" si="14"/>
        <v>66439.328622327346</v>
      </c>
      <c r="I57" s="526"/>
      <c r="J57" s="638">
        <f t="shared" si="1"/>
        <v>67768.115194773898</v>
      </c>
      <c r="K57" s="638"/>
      <c r="L57" s="523"/>
      <c r="M57" s="523"/>
      <c r="N57" s="523"/>
      <c r="S57" s="525"/>
      <c r="T57" s="525"/>
      <c r="U57" s="525"/>
    </row>
    <row r="58" spans="1:21" x14ac:dyDescent="0.25">
      <c r="A58" s="523"/>
      <c r="B58" s="526">
        <v>64562.343518704714</v>
      </c>
      <c r="C58" s="526"/>
      <c r="D58" s="525">
        <f t="shared" si="12"/>
        <v>65207.966953891759</v>
      </c>
      <c r="E58" s="525"/>
      <c r="F58" s="525">
        <f t="shared" si="13"/>
        <v>67164.205962508509</v>
      </c>
      <c r="G58" s="525"/>
      <c r="H58" s="525">
        <f t="shared" si="14"/>
        <v>67835.848022133592</v>
      </c>
      <c r="I58" s="526"/>
      <c r="J58" s="638">
        <f t="shared" si="1"/>
        <v>69192.564982576267</v>
      </c>
      <c r="K58" s="638"/>
      <c r="L58" s="523"/>
      <c r="M58" s="523"/>
      <c r="N58" s="523"/>
      <c r="S58" s="525"/>
      <c r="T58" s="525"/>
      <c r="U58" s="525"/>
    </row>
    <row r="59" spans="1:21" x14ac:dyDescent="0.25">
      <c r="A59" s="523"/>
      <c r="B59" s="526">
        <v>65815.435006622502</v>
      </c>
      <c r="C59" s="526"/>
      <c r="D59" s="525">
        <f t="shared" si="12"/>
        <v>66473.589356688724</v>
      </c>
      <c r="E59" s="525"/>
      <c r="F59" s="525">
        <f t="shared" si="13"/>
        <v>68467.797037389391</v>
      </c>
      <c r="G59" s="525"/>
      <c r="H59" s="525">
        <f t="shared" si="14"/>
        <v>69152.475007763293</v>
      </c>
      <c r="I59" s="526"/>
      <c r="J59" s="638">
        <f t="shared" si="1"/>
        <v>70535.524507918555</v>
      </c>
      <c r="K59" s="638"/>
      <c r="L59" s="523"/>
      <c r="M59" s="523"/>
      <c r="N59" s="523"/>
      <c r="S59" s="525"/>
      <c r="T59" s="525"/>
      <c r="U59" s="525"/>
    </row>
    <row r="60" spans="1:21" x14ac:dyDescent="0.25">
      <c r="A60" s="523"/>
      <c r="B60" s="526">
        <v>67094.8860242214</v>
      </c>
      <c r="C60" s="526"/>
      <c r="D60" s="525">
        <f t="shared" si="12"/>
        <v>67765.83488446362</v>
      </c>
      <c r="E60" s="525"/>
      <c r="F60" s="525">
        <f t="shared" si="13"/>
        <v>69798.809930997537</v>
      </c>
      <c r="G60" s="525"/>
      <c r="H60" s="525">
        <f t="shared" si="14"/>
        <v>70496.798030307516</v>
      </c>
      <c r="I60" s="526"/>
      <c r="J60" s="638">
        <f t="shared" si="1"/>
        <v>71906.733990913664</v>
      </c>
      <c r="K60" s="638"/>
      <c r="L60" s="523"/>
      <c r="M60" s="523"/>
      <c r="N60" s="523"/>
      <c r="S60" s="525"/>
      <c r="T60" s="525"/>
      <c r="U60" s="525"/>
    </row>
    <row r="61" spans="1:21" x14ac:dyDescent="0.25">
      <c r="A61" s="523"/>
      <c r="B61" s="526">
        <v>68399.682743436773</v>
      </c>
      <c r="C61" s="526"/>
      <c r="D61" s="525">
        <f t="shared" si="12"/>
        <v>69083.679570871143</v>
      </c>
      <c r="E61" s="525"/>
      <c r="F61" s="525">
        <f t="shared" si="13"/>
        <v>71156.189957997281</v>
      </c>
      <c r="G61" s="525"/>
      <c r="H61" s="525">
        <f t="shared" si="14"/>
        <v>71867.751857577256</v>
      </c>
      <c r="I61" s="526"/>
      <c r="J61" s="638">
        <f t="shared" si="1"/>
        <v>73305.1068947288</v>
      </c>
      <c r="K61" s="638"/>
      <c r="L61" s="523"/>
      <c r="M61" s="523"/>
      <c r="N61" s="523"/>
      <c r="S61" s="525"/>
      <c r="T61" s="525"/>
      <c r="U61" s="525"/>
    </row>
    <row r="62" spans="1:21" x14ac:dyDescent="0.25">
      <c r="A62" s="523"/>
      <c r="B62" s="526">
        <v>69730.838992333272</v>
      </c>
      <c r="C62" s="526"/>
      <c r="D62" s="525">
        <f t="shared" si="12"/>
        <v>70428.147382256604</v>
      </c>
      <c r="E62" s="525"/>
      <c r="F62" s="525">
        <f t="shared" si="13"/>
        <v>72540.991803724304</v>
      </c>
      <c r="G62" s="525"/>
      <c r="H62" s="525">
        <f t="shared" si="14"/>
        <v>73266.401721761547</v>
      </c>
      <c r="I62" s="526"/>
      <c r="J62" s="638">
        <f t="shared" si="1"/>
        <v>74731.729756196786</v>
      </c>
      <c r="K62" s="638"/>
      <c r="L62" s="523"/>
      <c r="M62" s="523"/>
      <c r="N62" s="523"/>
      <c r="S62" s="525"/>
      <c r="T62" s="525"/>
      <c r="U62" s="525"/>
    </row>
    <row r="63" spans="1:21" x14ac:dyDescent="0.25">
      <c r="A63" s="523"/>
      <c r="B63" s="526">
        <v>71087.340942846218</v>
      </c>
      <c r="C63" s="526"/>
      <c r="D63" s="525">
        <f t="shared" si="12"/>
        <v>71798.214352274677</v>
      </c>
      <c r="E63" s="525"/>
      <c r="F63" s="525">
        <f t="shared" si="13"/>
        <v>73952.160782842926</v>
      </c>
      <c r="G63" s="525"/>
      <c r="H63" s="525">
        <f t="shared" si="14"/>
        <v>74691.682390671354</v>
      </c>
      <c r="I63" s="526"/>
      <c r="J63" s="638">
        <f t="shared" si="1"/>
        <v>76185.516038484784</v>
      </c>
      <c r="K63" s="638"/>
      <c r="L63" s="523"/>
      <c r="M63" s="523"/>
      <c r="N63" s="523"/>
      <c r="S63" s="525"/>
      <c r="T63" s="525"/>
      <c r="U63" s="525"/>
    </row>
    <row r="64" spans="1:21" x14ac:dyDescent="0.25">
      <c r="A64" s="523"/>
      <c r="B64" s="523"/>
      <c r="C64" s="523"/>
      <c r="J64" s="225"/>
      <c r="K64" s="225"/>
      <c r="L64" s="523"/>
      <c r="M64" s="523"/>
      <c r="N64" s="523"/>
      <c r="O64" s="523"/>
      <c r="P64" s="523"/>
      <c r="Q64" s="523"/>
    </row>
    <row r="65" spans="1:17" x14ac:dyDescent="0.25">
      <c r="A65" s="538" t="s">
        <v>23</v>
      </c>
      <c r="B65" s="523"/>
      <c r="C65" s="523"/>
      <c r="J65" s="225"/>
      <c r="K65" s="225"/>
      <c r="L65" s="523"/>
      <c r="M65" s="523"/>
      <c r="N65" s="523"/>
      <c r="O65" s="523"/>
      <c r="P65" s="523"/>
      <c r="Q65" s="523"/>
    </row>
    <row r="66" spans="1:17" x14ac:dyDescent="0.25">
      <c r="A66" s="538" t="s">
        <v>25</v>
      </c>
      <c r="J66" s="225"/>
      <c r="K66" s="225"/>
      <c r="L66" s="523"/>
      <c r="M66" s="523"/>
      <c r="N66" s="523"/>
      <c r="O66" s="523"/>
      <c r="P66" s="523"/>
      <c r="Q66" s="523"/>
    </row>
    <row r="67" spans="1:17" x14ac:dyDescent="0.25">
      <c r="J67" s="225"/>
      <c r="K67" s="225"/>
      <c r="L67" s="523"/>
      <c r="M67" s="523"/>
      <c r="N67" s="523"/>
      <c r="O67" s="523"/>
      <c r="P67" s="523"/>
      <c r="Q67" s="523"/>
    </row>
    <row r="68" spans="1:17" x14ac:dyDescent="0.25">
      <c r="J68" s="225"/>
      <c r="K68" s="225"/>
      <c r="L68" s="523"/>
      <c r="M68" s="523"/>
      <c r="N68" s="523"/>
      <c r="O68" s="523"/>
      <c r="P68" s="523"/>
      <c r="Q68" s="523"/>
    </row>
    <row r="69" spans="1:17" x14ac:dyDescent="0.25">
      <c r="J69" s="225"/>
      <c r="K69" s="225"/>
      <c r="L69" s="523"/>
      <c r="M69" s="523"/>
      <c r="N69" s="523"/>
      <c r="O69" s="523"/>
      <c r="P69" s="523"/>
      <c r="Q69" s="523"/>
    </row>
    <row r="70" spans="1:17" x14ac:dyDescent="0.25">
      <c r="J70" s="225"/>
      <c r="K70" s="225"/>
      <c r="M70" s="523"/>
      <c r="N70" s="523"/>
      <c r="O70" s="523"/>
      <c r="P70" s="523"/>
      <c r="Q70" s="523"/>
    </row>
    <row r="71" spans="1:17" x14ac:dyDescent="0.25">
      <c r="J71" s="225"/>
      <c r="K71" s="225"/>
      <c r="M71" s="523"/>
      <c r="N71" s="523"/>
      <c r="O71" s="523"/>
      <c r="P71" s="523"/>
      <c r="Q71" s="523"/>
    </row>
    <row r="72" spans="1:17" x14ac:dyDescent="0.25">
      <c r="J72" s="225"/>
      <c r="K72" s="225"/>
      <c r="M72" s="523"/>
      <c r="N72" s="523"/>
      <c r="O72" s="523"/>
      <c r="P72" s="523"/>
      <c r="Q72" s="523"/>
    </row>
    <row r="73" spans="1:17" x14ac:dyDescent="0.25">
      <c r="J73" s="225"/>
      <c r="K73" s="225"/>
      <c r="M73" s="523"/>
      <c r="N73" s="523"/>
      <c r="O73" s="523"/>
      <c r="P73" s="523"/>
      <c r="Q73" s="523"/>
    </row>
    <row r="74" spans="1:17" x14ac:dyDescent="0.25">
      <c r="J74" s="225"/>
      <c r="K74" s="225"/>
      <c r="M74" s="523"/>
      <c r="N74" s="523"/>
      <c r="O74" s="523"/>
      <c r="P74" s="523"/>
      <c r="Q74" s="523"/>
    </row>
    <row r="75" spans="1:17" x14ac:dyDescent="0.25">
      <c r="J75" s="225"/>
      <c r="K75" s="225"/>
      <c r="M75" s="523"/>
      <c r="N75" s="523"/>
      <c r="O75" s="523"/>
      <c r="P75" s="523"/>
      <c r="Q75" s="523"/>
    </row>
    <row r="76" spans="1:17" x14ac:dyDescent="0.25">
      <c r="J76" s="225"/>
      <c r="K76" s="225"/>
      <c r="M76" s="523"/>
      <c r="N76" s="523"/>
      <c r="O76" s="523"/>
      <c r="P76" s="523"/>
      <c r="Q76" s="523"/>
    </row>
    <row r="77" spans="1:17" x14ac:dyDescent="0.25">
      <c r="J77" s="225"/>
      <c r="K77" s="225"/>
      <c r="M77" s="523"/>
      <c r="N77" s="523"/>
      <c r="O77" s="523"/>
      <c r="P77" s="523"/>
      <c r="Q77" s="523"/>
    </row>
    <row r="78" spans="1:17" x14ac:dyDescent="0.25">
      <c r="J78" s="225"/>
      <c r="K78" s="225"/>
      <c r="M78" s="523"/>
      <c r="N78" s="523"/>
      <c r="O78" s="523"/>
      <c r="P78" s="523"/>
      <c r="Q78" s="523"/>
    </row>
    <row r="79" spans="1:17" x14ac:dyDescent="0.25">
      <c r="J79" s="225"/>
      <c r="K79" s="225"/>
      <c r="M79" s="523"/>
      <c r="N79" s="523"/>
      <c r="O79" s="523"/>
      <c r="P79" s="523"/>
      <c r="Q79" s="523"/>
    </row>
    <row r="80" spans="1:17" x14ac:dyDescent="0.25">
      <c r="J80" s="225"/>
      <c r="K80" s="225"/>
      <c r="M80" s="523"/>
      <c r="N80" s="523"/>
      <c r="O80" s="523"/>
      <c r="P80" s="523"/>
      <c r="Q80" s="523"/>
    </row>
    <row r="81" spans="1:17" x14ac:dyDescent="0.25">
      <c r="A81" s="20"/>
      <c r="B81" s="20"/>
      <c r="C81" s="20"/>
      <c r="D81" s="20"/>
      <c r="E81" s="20"/>
      <c r="F81" s="20"/>
      <c r="G81" s="20"/>
      <c r="H81" s="224"/>
      <c r="I81" s="224"/>
      <c r="J81" s="225"/>
      <c r="K81" s="225"/>
      <c r="M81" s="523"/>
      <c r="N81" s="523"/>
      <c r="O81" s="523"/>
      <c r="P81" s="523"/>
      <c r="Q81" s="523"/>
    </row>
    <row r="82" spans="1:17" ht="21.6" thickBot="1" x14ac:dyDescent="0.3">
      <c r="A82" s="724" t="s">
        <v>324</v>
      </c>
      <c r="B82" s="725"/>
      <c r="C82" s="725"/>
      <c r="D82" s="725"/>
      <c r="E82" s="725"/>
      <c r="F82" s="725"/>
      <c r="G82" s="725"/>
      <c r="H82" s="725"/>
      <c r="I82" s="726"/>
      <c r="M82" s="523"/>
      <c r="N82" s="523"/>
      <c r="O82" s="523"/>
      <c r="P82" s="523"/>
      <c r="Q82" s="523"/>
    </row>
    <row r="83" spans="1:17" ht="16.2" thickTop="1" x14ac:dyDescent="0.25">
      <c r="A83" s="20"/>
      <c r="B83" s="20"/>
      <c r="C83" s="20"/>
      <c r="D83" s="20"/>
      <c r="E83" s="20"/>
      <c r="F83" s="20"/>
      <c r="G83" s="20"/>
      <c r="H83" s="224"/>
      <c r="I83" s="224"/>
      <c r="M83" s="523"/>
      <c r="N83" s="523"/>
      <c r="O83" s="523"/>
      <c r="P83" s="523"/>
      <c r="Q83" s="523"/>
    </row>
    <row r="84" spans="1:17" x14ac:dyDescent="0.25">
      <c r="J84" s="344"/>
      <c r="K84" s="344"/>
      <c r="M84" s="523"/>
      <c r="N84" s="523"/>
      <c r="O84" s="523"/>
      <c r="P84" s="523"/>
      <c r="Q84" s="523"/>
    </row>
    <row r="85" spans="1:17" x14ac:dyDescent="0.25">
      <c r="M85" s="523"/>
      <c r="N85" s="523"/>
      <c r="O85" s="523"/>
      <c r="P85" s="523"/>
      <c r="Q85" s="523"/>
    </row>
    <row r="86" spans="1:17" x14ac:dyDescent="0.25">
      <c r="M86" s="523"/>
      <c r="N86" s="523"/>
      <c r="O86" s="523"/>
      <c r="P86" s="523"/>
      <c r="Q86" s="523"/>
    </row>
    <row r="87" spans="1:17" x14ac:dyDescent="0.25">
      <c r="M87" s="523"/>
      <c r="N87" s="523"/>
      <c r="O87" s="523"/>
      <c r="P87" s="523"/>
      <c r="Q87" s="523"/>
    </row>
    <row r="88" spans="1:17" x14ac:dyDescent="0.25">
      <c r="M88" s="523"/>
      <c r="N88" s="523"/>
      <c r="O88" s="523"/>
      <c r="P88" s="523"/>
      <c r="Q88" s="523"/>
    </row>
    <row r="89" spans="1:17" x14ac:dyDescent="0.25">
      <c r="M89" s="523"/>
      <c r="N89" s="523"/>
      <c r="O89" s="523"/>
      <c r="P89" s="523"/>
      <c r="Q89" s="523"/>
    </row>
    <row r="90" spans="1:17" x14ac:dyDescent="0.25">
      <c r="M90" s="523"/>
      <c r="N90" s="523"/>
      <c r="O90" s="523"/>
      <c r="P90" s="523"/>
      <c r="Q90" s="523"/>
    </row>
    <row r="91" spans="1:17" x14ac:dyDescent="0.25">
      <c r="M91" s="523"/>
      <c r="N91" s="523"/>
      <c r="O91" s="523"/>
      <c r="P91" s="523"/>
      <c r="Q91" s="523"/>
    </row>
    <row r="92" spans="1:17" x14ac:dyDescent="0.25">
      <c r="M92" s="523"/>
      <c r="N92" s="523"/>
      <c r="O92" s="523"/>
      <c r="P92" s="523"/>
      <c r="Q92" s="523"/>
    </row>
    <row r="93" spans="1:17" x14ac:dyDescent="0.25">
      <c r="M93" s="523"/>
      <c r="N93" s="523"/>
      <c r="O93" s="523"/>
      <c r="P93" s="523"/>
      <c r="Q93" s="523"/>
    </row>
    <row r="94" spans="1:17" x14ac:dyDescent="0.25">
      <c r="M94" s="523"/>
      <c r="N94" s="523"/>
      <c r="O94" s="523"/>
      <c r="P94" s="523"/>
      <c r="Q94" s="523"/>
    </row>
  </sheetData>
  <mergeCells count="1">
    <mergeCell ref="A82:I82"/>
  </mergeCells>
  <hyperlinks>
    <hyperlink ref="A82" location="'Table of Contents'!A1" display="Link to Table of Contents 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U92"/>
  <sheetViews>
    <sheetView zoomScale="80" zoomScaleNormal="80" workbookViewId="0">
      <pane ySplit="1" topLeftCell="A41" activePane="bottomLeft" state="frozen"/>
      <selection pane="bottomLeft" activeCell="P69" sqref="P69"/>
    </sheetView>
  </sheetViews>
  <sheetFormatPr defaultColWidth="8.81640625" defaultRowHeight="15.6" x14ac:dyDescent="0.3"/>
  <cols>
    <col min="1" max="1" width="41" style="11" customWidth="1"/>
    <col min="2" max="3" width="16.54296875" style="53" hidden="1" customWidth="1"/>
    <col min="4" max="4" width="16.54296875" style="11" hidden="1" customWidth="1"/>
    <col min="5" max="6" width="12" style="11" hidden="1" customWidth="1"/>
    <col min="7" max="7" width="22.26953125" style="11" hidden="1" customWidth="1"/>
    <col min="8" max="8" width="10.08984375" style="53" bestFit="1" customWidth="1"/>
    <col min="9" max="9" width="21.08984375" style="53" bestFit="1" customWidth="1"/>
    <col min="10" max="11" width="13" style="20" customWidth="1"/>
    <col min="12" max="16384" width="8.81640625" style="11"/>
  </cols>
  <sheetData>
    <row r="1" spans="1:21" s="229" customFormat="1" ht="31.2" x14ac:dyDescent="0.25">
      <c r="A1" s="488" t="s">
        <v>392</v>
      </c>
      <c r="B1" s="229" t="s">
        <v>129</v>
      </c>
      <c r="C1" s="229" t="s">
        <v>134</v>
      </c>
      <c r="D1" s="150">
        <v>44593</v>
      </c>
      <c r="E1" s="229" t="s">
        <v>135</v>
      </c>
      <c r="F1" s="230">
        <v>44594</v>
      </c>
      <c r="G1" s="231" t="s">
        <v>155</v>
      </c>
      <c r="H1" s="230">
        <v>44835</v>
      </c>
      <c r="I1" s="230" t="s">
        <v>158</v>
      </c>
      <c r="J1" s="221">
        <v>44986</v>
      </c>
      <c r="K1" s="338" t="s">
        <v>371</v>
      </c>
    </row>
    <row r="2" spans="1:21" ht="31.2" x14ac:dyDescent="0.3">
      <c r="A2" s="232" t="s">
        <v>123</v>
      </c>
      <c r="F2" s="233"/>
      <c r="G2" s="53"/>
      <c r="J2" s="225"/>
      <c r="K2" s="225"/>
    </row>
    <row r="3" spans="1:21" x14ac:dyDescent="0.3">
      <c r="A3" s="234"/>
      <c r="F3" s="233"/>
      <c r="G3" s="53"/>
      <c r="J3" s="225"/>
      <c r="K3" s="225"/>
    </row>
    <row r="4" spans="1:21" s="641" customFormat="1" x14ac:dyDescent="0.3">
      <c r="A4" s="104" t="s">
        <v>72</v>
      </c>
      <c r="B4" s="129">
        <v>35095.150225522601</v>
      </c>
      <c r="C4" s="140">
        <v>32200.945273931447</v>
      </c>
      <c r="D4" s="640">
        <f>B4*1.01</f>
        <v>35446.10172777783</v>
      </c>
      <c r="E4" s="640">
        <f>C4*1.01</f>
        <v>32522.954726670763</v>
      </c>
      <c r="F4" s="140">
        <f>D4*1.03</f>
        <v>36509.484779611164</v>
      </c>
      <c r="G4" s="140">
        <f>E4*1.03</f>
        <v>33498.64336847089</v>
      </c>
      <c r="H4" s="450">
        <f>IF(F4*0.01&lt;500,F4+500,F4*1.01)</f>
        <v>37009.484779611164</v>
      </c>
      <c r="I4" s="450">
        <f>IF(G4*0.01&lt;500,G4+500,G4*1.01)</f>
        <v>33998.64336847089</v>
      </c>
      <c r="J4" s="643">
        <f t="shared" ref="J4:K64" si="0">H4*1.02</f>
        <v>37749.674475203392</v>
      </c>
      <c r="K4" s="643">
        <f t="shared" si="0"/>
        <v>34678.616235840309</v>
      </c>
      <c r="L4" s="140"/>
      <c r="M4" s="140"/>
      <c r="N4" s="140"/>
      <c r="O4" s="140"/>
      <c r="P4" s="140"/>
      <c r="Q4" s="140"/>
      <c r="R4" s="140"/>
      <c r="S4" s="140"/>
      <c r="T4" s="140"/>
      <c r="U4" s="140"/>
    </row>
    <row r="5" spans="1:21" x14ac:dyDescent="0.3">
      <c r="B5" s="52">
        <v>36067.822893496857</v>
      </c>
      <c r="C5" s="185">
        <v>33847.272305930004</v>
      </c>
      <c r="D5" s="214">
        <f t="shared" ref="D5:D10" si="1">B5*1.01</f>
        <v>36428.50112243183</v>
      </c>
      <c r="E5" s="214">
        <f t="shared" ref="E5:E14" si="2">C5*1.01</f>
        <v>34185.745028989302</v>
      </c>
      <c r="F5" s="185">
        <f t="shared" ref="F5:F14" si="3">D5*1.03</f>
        <v>37521.356156104783</v>
      </c>
      <c r="G5" s="185">
        <f t="shared" ref="G5:G14" si="4">E5*1.03</f>
        <v>35211.317379858985</v>
      </c>
      <c r="H5" s="224">
        <f t="shared" ref="H5:I64" si="5">IF(F5*0.01&lt;500,F5+500,F5*1.01)</f>
        <v>38021.356156104783</v>
      </c>
      <c r="I5" s="224">
        <f t="shared" si="5"/>
        <v>35711.317379858985</v>
      </c>
      <c r="J5" s="552">
        <f t="shared" si="0"/>
        <v>38781.783279226882</v>
      </c>
      <c r="K5" s="552">
        <f t="shared" si="0"/>
        <v>36425.543727456163</v>
      </c>
      <c r="L5" s="185"/>
      <c r="M5" s="185"/>
      <c r="N5" s="185"/>
      <c r="O5" s="185"/>
      <c r="P5" s="185"/>
      <c r="Q5" s="185"/>
      <c r="R5" s="185"/>
      <c r="S5" s="185"/>
      <c r="T5" s="185"/>
      <c r="U5" s="185"/>
    </row>
    <row r="6" spans="1:21" x14ac:dyDescent="0.3">
      <c r="B6" s="52">
        <v>37069.605476198929</v>
      </c>
      <c r="C6" s="185">
        <v>35095.150225522601</v>
      </c>
      <c r="D6" s="214">
        <f t="shared" si="1"/>
        <v>37440.301530960918</v>
      </c>
      <c r="E6" s="214">
        <f t="shared" si="2"/>
        <v>35446.10172777783</v>
      </c>
      <c r="F6" s="185">
        <f t="shared" si="3"/>
        <v>38563.510576889748</v>
      </c>
      <c r="G6" s="185">
        <f t="shared" si="4"/>
        <v>36509.484779611164</v>
      </c>
      <c r="H6" s="224">
        <f t="shared" si="5"/>
        <v>39063.510576889748</v>
      </c>
      <c r="I6" s="224">
        <f t="shared" si="5"/>
        <v>37009.484779611164</v>
      </c>
      <c r="J6" s="552">
        <f t="shared" si="0"/>
        <v>39844.780788427546</v>
      </c>
      <c r="K6" s="552">
        <f t="shared" si="0"/>
        <v>37749.674475203392</v>
      </c>
    </row>
    <row r="7" spans="1:21" x14ac:dyDescent="0.3">
      <c r="B7" s="52">
        <v>38102.505553954856</v>
      </c>
      <c r="C7" s="185">
        <v>36067.822893496857</v>
      </c>
      <c r="D7" s="214">
        <f t="shared" si="1"/>
        <v>38483.530609494403</v>
      </c>
      <c r="E7" s="214">
        <f t="shared" si="2"/>
        <v>36428.50112243183</v>
      </c>
      <c r="F7" s="185">
        <f t="shared" si="3"/>
        <v>39638.036527779237</v>
      </c>
      <c r="G7" s="185">
        <f t="shared" si="4"/>
        <v>37521.356156104783</v>
      </c>
      <c r="H7" s="224">
        <f t="shared" si="5"/>
        <v>40138.036527779237</v>
      </c>
      <c r="I7" s="224">
        <f t="shared" si="5"/>
        <v>38021.356156104783</v>
      </c>
      <c r="J7" s="552">
        <f t="shared" si="0"/>
        <v>40940.797258334824</v>
      </c>
      <c r="K7" s="552">
        <f t="shared" si="0"/>
        <v>38781.783279226882</v>
      </c>
    </row>
    <row r="8" spans="1:21" x14ac:dyDescent="0.3">
      <c r="B8" s="52">
        <v>39164.515546438619</v>
      </c>
      <c r="C8" s="185">
        <v>37069.605476198929</v>
      </c>
      <c r="D8" s="214">
        <f t="shared" si="1"/>
        <v>39556.160701903005</v>
      </c>
      <c r="E8" s="214">
        <f t="shared" si="2"/>
        <v>37440.301530960918</v>
      </c>
      <c r="F8" s="185">
        <f t="shared" si="3"/>
        <v>40742.845522960095</v>
      </c>
      <c r="G8" s="185">
        <f t="shared" si="4"/>
        <v>38563.510576889748</v>
      </c>
      <c r="H8" s="224">
        <f t="shared" si="5"/>
        <v>41242.845522960095</v>
      </c>
      <c r="I8" s="224">
        <f t="shared" si="5"/>
        <v>39063.510576889748</v>
      </c>
      <c r="J8" s="552">
        <f t="shared" si="0"/>
        <v>42067.702433419297</v>
      </c>
      <c r="K8" s="552">
        <f t="shared" si="0"/>
        <v>39844.780788427546</v>
      </c>
    </row>
    <row r="9" spans="1:21" x14ac:dyDescent="0.3">
      <c r="B9" s="52">
        <v>40172.320870118849</v>
      </c>
      <c r="C9" s="185">
        <v>38102.505553954856</v>
      </c>
      <c r="D9" s="214">
        <f t="shared" si="1"/>
        <v>40574.044078820036</v>
      </c>
      <c r="E9" s="214">
        <f t="shared" si="2"/>
        <v>38483.530609494403</v>
      </c>
      <c r="F9" s="185">
        <f t="shared" si="3"/>
        <v>41791.265401184639</v>
      </c>
      <c r="G9" s="185">
        <f t="shared" si="4"/>
        <v>39638.036527779237</v>
      </c>
      <c r="H9" s="224">
        <f t="shared" si="5"/>
        <v>42291.265401184639</v>
      </c>
      <c r="I9" s="224">
        <f t="shared" si="5"/>
        <v>40138.036527779237</v>
      </c>
      <c r="J9" s="552">
        <f t="shared" si="0"/>
        <v>43137.090709208329</v>
      </c>
      <c r="K9" s="552">
        <f t="shared" si="0"/>
        <v>40940.797258334824</v>
      </c>
    </row>
    <row r="10" spans="1:21" x14ac:dyDescent="0.3">
      <c r="B10" s="52">
        <v>42563.349038451852</v>
      </c>
      <c r="C10" s="185">
        <v>39164.515546438619</v>
      </c>
      <c r="D10" s="214">
        <f t="shared" si="1"/>
        <v>42988.982528836372</v>
      </c>
      <c r="E10" s="214">
        <f t="shared" si="2"/>
        <v>39556.160701903005</v>
      </c>
      <c r="F10" s="185">
        <f t="shared" si="3"/>
        <v>44278.652004701464</v>
      </c>
      <c r="G10" s="185">
        <f t="shared" si="4"/>
        <v>40742.845522960095</v>
      </c>
      <c r="H10" s="224">
        <f t="shared" si="5"/>
        <v>44778.652004701464</v>
      </c>
      <c r="I10" s="224">
        <f t="shared" si="5"/>
        <v>41242.845522960095</v>
      </c>
      <c r="J10" s="552">
        <f t="shared" si="0"/>
        <v>45674.225044795494</v>
      </c>
      <c r="K10" s="552">
        <f t="shared" si="0"/>
        <v>42067.702433419297</v>
      </c>
    </row>
    <row r="11" spans="1:21" x14ac:dyDescent="0.3">
      <c r="B11" s="52"/>
      <c r="C11" s="185">
        <v>40172.320870118849</v>
      </c>
      <c r="D11" s="214"/>
      <c r="E11" s="214">
        <f t="shared" si="2"/>
        <v>40574.044078820036</v>
      </c>
      <c r="F11" s="185"/>
      <c r="G11" s="185">
        <f t="shared" si="4"/>
        <v>41791.265401184639</v>
      </c>
      <c r="H11" s="224"/>
      <c r="I11" s="224">
        <f t="shared" si="5"/>
        <v>42291.265401184639</v>
      </c>
      <c r="J11" s="552"/>
      <c r="K11" s="552">
        <f t="shared" si="0"/>
        <v>43137.090709208329</v>
      </c>
    </row>
    <row r="12" spans="1:21" x14ac:dyDescent="0.3">
      <c r="B12" s="52"/>
      <c r="C12" s="185">
        <v>42563.349038451852</v>
      </c>
      <c r="D12" s="214"/>
      <c r="E12" s="214">
        <f t="shared" si="2"/>
        <v>42988.982528836372</v>
      </c>
      <c r="F12" s="185"/>
      <c r="G12" s="185">
        <f t="shared" si="4"/>
        <v>44278.652004701464</v>
      </c>
      <c r="H12" s="224"/>
      <c r="I12" s="224">
        <f t="shared" si="5"/>
        <v>44778.652004701464</v>
      </c>
      <c r="J12" s="552"/>
      <c r="K12" s="552">
        <f t="shared" si="0"/>
        <v>45674.225044795494</v>
      </c>
    </row>
    <row r="13" spans="1:21" x14ac:dyDescent="0.3">
      <c r="A13" s="235"/>
      <c r="B13" s="52">
        <v>45098.922990260886</v>
      </c>
      <c r="C13" s="185">
        <v>45098.922990260886</v>
      </c>
      <c r="D13" s="214">
        <f t="shared" ref="D13:D29" si="6">B13*1.01</f>
        <v>45549.912220163496</v>
      </c>
      <c r="E13" s="214">
        <f t="shared" si="2"/>
        <v>45549.912220163496</v>
      </c>
      <c r="F13" s="185">
        <f t="shared" si="3"/>
        <v>46916.409586768401</v>
      </c>
      <c r="G13" s="185">
        <f t="shared" si="4"/>
        <v>46916.409586768401</v>
      </c>
      <c r="H13" s="224">
        <f t="shared" si="5"/>
        <v>47416.409586768401</v>
      </c>
      <c r="I13" s="224">
        <f t="shared" si="5"/>
        <v>47416.409586768401</v>
      </c>
      <c r="J13" s="552">
        <f t="shared" si="0"/>
        <v>48364.737778503768</v>
      </c>
      <c r="K13" s="552">
        <f t="shared" si="0"/>
        <v>48364.737778503768</v>
      </c>
    </row>
    <row r="14" spans="1:21" x14ac:dyDescent="0.3">
      <c r="A14" s="11" t="s">
        <v>73</v>
      </c>
      <c r="B14" s="52">
        <v>46942.885519743555</v>
      </c>
      <c r="C14" s="185">
        <v>46942.885519743555</v>
      </c>
      <c r="D14" s="214">
        <f t="shared" si="6"/>
        <v>47412.314374940994</v>
      </c>
      <c r="E14" s="214">
        <f t="shared" si="2"/>
        <v>47412.314374940994</v>
      </c>
      <c r="F14" s="185">
        <f t="shared" si="3"/>
        <v>48834.683806189227</v>
      </c>
      <c r="G14" s="185">
        <f t="shared" si="4"/>
        <v>48834.683806189227</v>
      </c>
      <c r="H14" s="224">
        <f t="shared" si="5"/>
        <v>49334.683806189227</v>
      </c>
      <c r="I14" s="224">
        <f t="shared" si="5"/>
        <v>49334.683806189227</v>
      </c>
      <c r="J14" s="552">
        <f t="shared" si="0"/>
        <v>50321.377482313015</v>
      </c>
      <c r="K14" s="552">
        <f t="shared" si="0"/>
        <v>50321.377482313015</v>
      </c>
    </row>
    <row r="15" spans="1:21" s="641" customFormat="1" x14ac:dyDescent="0.3">
      <c r="A15" s="104" t="s">
        <v>110</v>
      </c>
      <c r="B15" s="129">
        <v>37746.160046079873</v>
      </c>
      <c r="C15" s="130"/>
      <c r="D15" s="640">
        <f t="shared" si="6"/>
        <v>38123.621646540669</v>
      </c>
      <c r="F15" s="640">
        <f t="shared" ref="F15:F29" si="7">D15*1.03</f>
        <v>39267.330295936888</v>
      </c>
      <c r="H15" s="450">
        <f t="shared" si="5"/>
        <v>39767.330295936888</v>
      </c>
      <c r="I15" s="450"/>
      <c r="J15" s="643">
        <f t="shared" si="0"/>
        <v>40562.67690185563</v>
      </c>
      <c r="K15" s="643"/>
    </row>
    <row r="16" spans="1:21" x14ac:dyDescent="0.3">
      <c r="A16" s="85" t="s">
        <v>26</v>
      </c>
      <c r="B16" s="52">
        <v>38800.139717259408</v>
      </c>
      <c r="D16" s="214">
        <f t="shared" si="6"/>
        <v>39188.141114432001</v>
      </c>
      <c r="F16" s="214">
        <f t="shared" si="7"/>
        <v>40363.785347864963</v>
      </c>
      <c r="H16" s="224">
        <f t="shared" si="5"/>
        <v>40863.785347864963</v>
      </c>
      <c r="I16" s="224"/>
      <c r="J16" s="552">
        <f t="shared" si="0"/>
        <v>41681.061054822261</v>
      </c>
      <c r="K16" s="552"/>
    </row>
    <row r="17" spans="1:11" x14ac:dyDescent="0.3">
      <c r="A17" s="86"/>
      <c r="B17" s="52">
        <v>39795.899558983307</v>
      </c>
      <c r="D17" s="214">
        <f t="shared" si="6"/>
        <v>40193.85855457314</v>
      </c>
      <c r="F17" s="214">
        <f t="shared" si="7"/>
        <v>41399.674311210336</v>
      </c>
      <c r="H17" s="224">
        <f t="shared" si="5"/>
        <v>41899.674311210336</v>
      </c>
      <c r="I17" s="224"/>
      <c r="J17" s="552">
        <f t="shared" si="0"/>
        <v>42737.667797434544</v>
      </c>
      <c r="K17" s="552"/>
    </row>
    <row r="18" spans="1:11" x14ac:dyDescent="0.3">
      <c r="A18" s="86"/>
      <c r="B18" s="52">
        <v>42158.821602751515</v>
      </c>
      <c r="D18" s="214">
        <f t="shared" si="6"/>
        <v>42580.40981877903</v>
      </c>
      <c r="F18" s="214">
        <f t="shared" si="7"/>
        <v>43857.822113342401</v>
      </c>
      <c r="H18" s="224">
        <f t="shared" si="5"/>
        <v>44357.822113342401</v>
      </c>
      <c r="I18" s="224"/>
      <c r="J18" s="552">
        <f t="shared" si="0"/>
        <v>45244.978555609247</v>
      </c>
      <c r="K18" s="552"/>
    </row>
    <row r="19" spans="1:11" x14ac:dyDescent="0.3">
      <c r="A19" s="86"/>
      <c r="B19" s="52">
        <v>44716.478938147164</v>
      </c>
      <c r="D19" s="214">
        <f t="shared" si="6"/>
        <v>45163.643727528637</v>
      </c>
      <c r="F19" s="214">
        <f t="shared" si="7"/>
        <v>46518.553039354498</v>
      </c>
      <c r="H19" s="224">
        <f t="shared" si="5"/>
        <v>47018.553039354498</v>
      </c>
      <c r="I19" s="224"/>
      <c r="J19" s="552">
        <f t="shared" si="0"/>
        <v>47958.924100141587</v>
      </c>
      <c r="K19" s="552"/>
    </row>
    <row r="20" spans="1:11" x14ac:dyDescent="0.3">
      <c r="A20" s="86"/>
      <c r="B20" s="52">
        <v>46548.395985673495</v>
      </c>
      <c r="D20" s="214">
        <f t="shared" si="6"/>
        <v>47013.879945530229</v>
      </c>
      <c r="F20" s="214">
        <f t="shared" si="7"/>
        <v>48424.296343896138</v>
      </c>
      <c r="H20" s="224">
        <f t="shared" si="5"/>
        <v>48924.296343896138</v>
      </c>
      <c r="I20" s="224"/>
      <c r="J20" s="552">
        <f t="shared" si="0"/>
        <v>49902.782270774063</v>
      </c>
      <c r="K20" s="552"/>
    </row>
    <row r="21" spans="1:11" x14ac:dyDescent="0.3">
      <c r="A21" s="86"/>
      <c r="B21" s="52">
        <v>48458.608665916021</v>
      </c>
      <c r="D21" s="214">
        <f t="shared" si="6"/>
        <v>48943.194752575182</v>
      </c>
      <c r="F21" s="214">
        <f t="shared" si="7"/>
        <v>50411.490595152442</v>
      </c>
      <c r="H21" s="224">
        <f t="shared" si="5"/>
        <v>50915.605501103964</v>
      </c>
      <c r="I21" s="224"/>
      <c r="J21" s="552">
        <f t="shared" si="0"/>
        <v>51933.917611126046</v>
      </c>
      <c r="K21" s="552"/>
    </row>
    <row r="22" spans="1:11" x14ac:dyDescent="0.3">
      <c r="A22" s="86"/>
      <c r="B22" s="52">
        <v>50330.677319963477</v>
      </c>
      <c r="D22" s="214">
        <f t="shared" si="6"/>
        <v>50833.984093163112</v>
      </c>
      <c r="F22" s="214">
        <f t="shared" si="7"/>
        <v>52359.003615958005</v>
      </c>
      <c r="H22" s="224">
        <f t="shared" si="5"/>
        <v>52882.593652117583</v>
      </c>
      <c r="I22" s="224"/>
      <c r="J22" s="552">
        <f t="shared" si="0"/>
        <v>53940.245525159939</v>
      </c>
      <c r="K22" s="552"/>
    </row>
    <row r="23" spans="1:11" x14ac:dyDescent="0.3">
      <c r="A23" s="86"/>
      <c r="B23" s="52">
        <v>52229.911714397625</v>
      </c>
      <c r="D23" s="214">
        <f t="shared" si="6"/>
        <v>52752.210831541604</v>
      </c>
      <c r="F23" s="214">
        <f t="shared" si="7"/>
        <v>54334.777156487857</v>
      </c>
      <c r="H23" s="224">
        <f t="shared" si="5"/>
        <v>54878.124928052734</v>
      </c>
      <c r="I23" s="224"/>
      <c r="J23" s="552">
        <f t="shared" si="0"/>
        <v>55975.687426613789</v>
      </c>
      <c r="K23" s="552"/>
    </row>
    <row r="24" spans="1:11" x14ac:dyDescent="0.3">
      <c r="A24" s="86"/>
      <c r="B24" s="52">
        <v>54630.656571508727</v>
      </c>
      <c r="D24" s="214">
        <f t="shared" si="6"/>
        <v>55176.963137223815</v>
      </c>
      <c r="F24" s="214">
        <f t="shared" si="7"/>
        <v>56832.27203134053</v>
      </c>
      <c r="H24" s="224">
        <f t="shared" si="5"/>
        <v>57400.594751653938</v>
      </c>
      <c r="I24" s="224"/>
      <c r="J24" s="552">
        <f t="shared" si="0"/>
        <v>58548.606646687018</v>
      </c>
      <c r="K24" s="552"/>
    </row>
    <row r="25" spans="1:11" x14ac:dyDescent="0.3">
      <c r="A25" s="86"/>
      <c r="B25" s="52">
        <v>56541.722473389833</v>
      </c>
      <c r="D25" s="214">
        <f t="shared" si="6"/>
        <v>57107.139698123734</v>
      </c>
      <c r="F25" s="214">
        <f t="shared" si="7"/>
        <v>58820.353889067446</v>
      </c>
      <c r="H25" s="224">
        <f t="shared" si="5"/>
        <v>59408.55742795812</v>
      </c>
      <c r="I25" s="224"/>
      <c r="J25" s="552">
        <f t="shared" si="0"/>
        <v>60596.728576517286</v>
      </c>
      <c r="K25" s="552"/>
    </row>
    <row r="26" spans="1:11" x14ac:dyDescent="0.3">
      <c r="A26" s="86"/>
      <c r="B26" s="52">
        <v>58609.931725292969</v>
      </c>
      <c r="D26" s="214">
        <f t="shared" si="6"/>
        <v>59196.031042545896</v>
      </c>
      <c r="F26" s="214">
        <f t="shared" si="7"/>
        <v>60971.911973822273</v>
      </c>
      <c r="H26" s="224">
        <f t="shared" si="5"/>
        <v>61581.631093560492</v>
      </c>
      <c r="I26" s="224"/>
      <c r="J26" s="552">
        <f t="shared" si="0"/>
        <v>62813.263715431705</v>
      </c>
      <c r="K26" s="552"/>
    </row>
    <row r="27" spans="1:11" x14ac:dyDescent="0.3">
      <c r="A27" s="86"/>
      <c r="B27" s="52">
        <v>60679.15480526079</v>
      </c>
      <c r="D27" s="214">
        <f t="shared" si="6"/>
        <v>61285.946353313397</v>
      </c>
      <c r="F27" s="214">
        <f t="shared" si="7"/>
        <v>63124.5247439128</v>
      </c>
      <c r="H27" s="224">
        <f t="shared" si="5"/>
        <v>63755.769991351932</v>
      </c>
      <c r="I27" s="224"/>
      <c r="J27" s="552">
        <f t="shared" si="0"/>
        <v>65030.88539117897</v>
      </c>
      <c r="K27" s="552"/>
    </row>
    <row r="28" spans="1:11" x14ac:dyDescent="0.3">
      <c r="A28" s="86"/>
      <c r="B28" s="52">
        <v>62695.658825866354</v>
      </c>
      <c r="D28" s="214">
        <f t="shared" si="6"/>
        <v>63322.615414125015</v>
      </c>
      <c r="F28" s="214">
        <f t="shared" si="7"/>
        <v>65222.293876548771</v>
      </c>
      <c r="H28" s="224">
        <f t="shared" si="5"/>
        <v>65874.516815314259</v>
      </c>
      <c r="I28" s="224"/>
      <c r="J28" s="552">
        <f t="shared" si="0"/>
        <v>67192.00715162055</v>
      </c>
      <c r="K28" s="552"/>
    </row>
    <row r="29" spans="1:11" ht="31.2" x14ac:dyDescent="0.3">
      <c r="A29" s="236" t="s">
        <v>22</v>
      </c>
      <c r="B29" s="52">
        <v>64014.64913798694</v>
      </c>
      <c r="D29" s="214">
        <f t="shared" si="6"/>
        <v>64654.79562936681</v>
      </c>
      <c r="F29" s="214">
        <f t="shared" si="7"/>
        <v>66594.439498247812</v>
      </c>
      <c r="H29" s="224">
        <f t="shared" si="5"/>
        <v>67260.38389323029</v>
      </c>
      <c r="I29" s="224"/>
      <c r="J29" s="552">
        <f t="shared" si="0"/>
        <v>68605.59157109489</v>
      </c>
      <c r="K29" s="552"/>
    </row>
    <row r="30" spans="1:11" s="242" customFormat="1" ht="31.8" thickBot="1" x14ac:dyDescent="0.35">
      <c r="A30" s="489" t="s">
        <v>23</v>
      </c>
      <c r="B30" s="240"/>
      <c r="C30" s="240"/>
      <c r="D30" s="241"/>
      <c r="F30" s="241"/>
      <c r="H30" s="243"/>
      <c r="I30" s="243"/>
      <c r="J30" s="692"/>
      <c r="K30" s="692"/>
    </row>
    <row r="31" spans="1:11" s="641" customFormat="1" x14ac:dyDescent="0.3">
      <c r="A31" s="104" t="s">
        <v>110</v>
      </c>
      <c r="B31" s="129">
        <v>38102.505553954856</v>
      </c>
      <c r="C31" s="130"/>
      <c r="D31" s="640">
        <f t="shared" ref="D31:D45" si="8">B31*1.01</f>
        <v>38483.530609494403</v>
      </c>
      <c r="F31" s="640">
        <f t="shared" ref="F31:F45" si="9">D31*1.03</f>
        <v>39638.036527779237</v>
      </c>
      <c r="H31" s="450">
        <f t="shared" si="5"/>
        <v>40138.036527779237</v>
      </c>
      <c r="I31" s="450"/>
      <c r="J31" s="691">
        <f t="shared" si="0"/>
        <v>40940.797258334824</v>
      </c>
      <c r="K31" s="691"/>
    </row>
    <row r="32" spans="1:11" x14ac:dyDescent="0.3">
      <c r="A32" s="85" t="s">
        <v>24</v>
      </c>
      <c r="B32" s="52">
        <v>39164.515546438619</v>
      </c>
      <c r="D32" s="214">
        <f t="shared" si="8"/>
        <v>39556.160701903005</v>
      </c>
      <c r="F32" s="214">
        <f t="shared" si="9"/>
        <v>40742.845522960095</v>
      </c>
      <c r="H32" s="224">
        <f t="shared" si="5"/>
        <v>41242.845522960095</v>
      </c>
      <c r="I32" s="224"/>
      <c r="J32" s="552">
        <f t="shared" si="0"/>
        <v>42067.702433419297</v>
      </c>
      <c r="K32" s="552"/>
    </row>
    <row r="33" spans="1:11" x14ac:dyDescent="0.3">
      <c r="A33" s="86"/>
      <c r="B33" s="52">
        <v>40172.320870118849</v>
      </c>
      <c r="D33" s="214">
        <f t="shared" si="8"/>
        <v>40574.044078820036</v>
      </c>
      <c r="F33" s="214">
        <f t="shared" si="9"/>
        <v>41791.265401184639</v>
      </c>
      <c r="H33" s="224">
        <f t="shared" si="5"/>
        <v>42291.265401184639</v>
      </c>
      <c r="I33" s="224"/>
      <c r="J33" s="552">
        <f t="shared" si="0"/>
        <v>43137.090709208329</v>
      </c>
      <c r="K33" s="552"/>
    </row>
    <row r="34" spans="1:11" x14ac:dyDescent="0.3">
      <c r="A34" s="86"/>
      <c r="B34" s="52">
        <v>42563.349038451852</v>
      </c>
      <c r="D34" s="214">
        <f t="shared" si="8"/>
        <v>42988.982528836372</v>
      </c>
      <c r="F34" s="214">
        <f t="shared" si="9"/>
        <v>44278.652004701464</v>
      </c>
      <c r="H34" s="224">
        <f t="shared" si="5"/>
        <v>44778.652004701464</v>
      </c>
      <c r="I34" s="224"/>
      <c r="J34" s="552">
        <f t="shared" si="0"/>
        <v>45674.225044795494</v>
      </c>
      <c r="K34" s="552"/>
    </row>
    <row r="35" spans="1:11" x14ac:dyDescent="0.3">
      <c r="A35" s="86"/>
      <c r="B35" s="52">
        <v>45098.922990260886</v>
      </c>
      <c r="D35" s="214">
        <f t="shared" si="8"/>
        <v>45549.912220163496</v>
      </c>
      <c r="F35" s="214">
        <f t="shared" si="9"/>
        <v>46916.409586768401</v>
      </c>
      <c r="H35" s="224">
        <f t="shared" si="5"/>
        <v>47416.409586768401</v>
      </c>
      <c r="I35" s="224"/>
      <c r="J35" s="552">
        <f t="shared" si="0"/>
        <v>48364.737778503768</v>
      </c>
      <c r="K35" s="552"/>
    </row>
    <row r="36" spans="1:11" x14ac:dyDescent="0.3">
      <c r="A36" s="86"/>
      <c r="B36" s="52">
        <v>46942.885519743555</v>
      </c>
      <c r="D36" s="214">
        <f t="shared" si="8"/>
        <v>47412.314374940994</v>
      </c>
      <c r="F36" s="214">
        <f t="shared" si="9"/>
        <v>48834.683806189227</v>
      </c>
      <c r="H36" s="224">
        <f t="shared" si="5"/>
        <v>49334.683806189227</v>
      </c>
      <c r="I36" s="224"/>
      <c r="J36" s="552">
        <f t="shared" si="0"/>
        <v>50321.377482313015</v>
      </c>
      <c r="K36" s="552"/>
    </row>
    <row r="37" spans="1:11" x14ac:dyDescent="0.3">
      <c r="A37" s="86"/>
      <c r="B37" s="52">
        <v>48862.13231145333</v>
      </c>
      <c r="D37" s="214">
        <f t="shared" si="8"/>
        <v>49350.75363456786</v>
      </c>
      <c r="F37" s="214">
        <f t="shared" si="9"/>
        <v>50831.276243604894</v>
      </c>
      <c r="H37" s="224">
        <f t="shared" si="5"/>
        <v>51339.589006040944</v>
      </c>
      <c r="I37" s="224"/>
      <c r="J37" s="552">
        <f t="shared" si="0"/>
        <v>52366.380786161761</v>
      </c>
      <c r="K37" s="552"/>
    </row>
    <row r="38" spans="1:11" x14ac:dyDescent="0.3">
      <c r="A38" s="86"/>
      <c r="B38" s="52">
        <v>50766.95781709555</v>
      </c>
      <c r="D38" s="214">
        <f t="shared" si="8"/>
        <v>51274.627395266507</v>
      </c>
      <c r="F38" s="214">
        <f t="shared" si="9"/>
        <v>52812.866217124501</v>
      </c>
      <c r="H38" s="224">
        <f t="shared" si="5"/>
        <v>53340.994879295744</v>
      </c>
      <c r="I38" s="224"/>
      <c r="J38" s="552">
        <f t="shared" si="0"/>
        <v>54407.814776881656</v>
      </c>
      <c r="K38" s="552"/>
    </row>
    <row r="39" spans="1:11" x14ac:dyDescent="0.3">
      <c r="A39" s="86"/>
      <c r="B39" s="52">
        <v>52686.134343493904</v>
      </c>
      <c r="D39" s="214">
        <f t="shared" si="8"/>
        <v>53212.995686928843</v>
      </c>
      <c r="F39" s="214">
        <f t="shared" si="9"/>
        <v>54809.385557536712</v>
      </c>
      <c r="H39" s="224">
        <f t="shared" si="5"/>
        <v>55357.47941311208</v>
      </c>
      <c r="I39" s="224"/>
      <c r="J39" s="552">
        <f t="shared" si="0"/>
        <v>56464.62900137432</v>
      </c>
      <c r="K39" s="552"/>
    </row>
    <row r="40" spans="1:11" x14ac:dyDescent="0.3">
      <c r="A40" s="86"/>
      <c r="B40" s="52">
        <v>55106.141933833518</v>
      </c>
      <c r="D40" s="214">
        <f t="shared" si="8"/>
        <v>55657.203353171855</v>
      </c>
      <c r="F40" s="214">
        <f t="shared" si="9"/>
        <v>57326.919453767012</v>
      </c>
      <c r="H40" s="224">
        <f t="shared" si="5"/>
        <v>57900.188648304684</v>
      </c>
      <c r="I40" s="224"/>
      <c r="J40" s="552">
        <f t="shared" si="0"/>
        <v>59058.192421270782</v>
      </c>
      <c r="K40" s="552"/>
    </row>
    <row r="41" spans="1:11" x14ac:dyDescent="0.3">
      <c r="A41" s="86"/>
      <c r="B41" s="52">
        <v>57034.442912813814</v>
      </c>
      <c r="D41" s="214">
        <f t="shared" si="8"/>
        <v>57604.787341941956</v>
      </c>
      <c r="F41" s="214">
        <f t="shared" si="9"/>
        <v>59332.930962200218</v>
      </c>
      <c r="H41" s="224">
        <f t="shared" si="5"/>
        <v>59926.260271822219</v>
      </c>
      <c r="I41" s="224"/>
      <c r="J41" s="552">
        <f t="shared" si="0"/>
        <v>61124.785477258665</v>
      </c>
      <c r="K41" s="552"/>
    </row>
    <row r="42" spans="1:11" x14ac:dyDescent="0.3">
      <c r="A42" s="86"/>
      <c r="B42" s="52">
        <v>59124.956382139448</v>
      </c>
      <c r="D42" s="214">
        <f t="shared" si="8"/>
        <v>59716.205945960843</v>
      </c>
      <c r="F42" s="214">
        <f t="shared" si="9"/>
        <v>61507.692124339672</v>
      </c>
      <c r="H42" s="224">
        <f t="shared" si="5"/>
        <v>62122.769045583067</v>
      </c>
      <c r="I42" s="224"/>
      <c r="J42" s="552">
        <f t="shared" si="0"/>
        <v>63365.224426494729</v>
      </c>
      <c r="K42" s="552"/>
    </row>
    <row r="43" spans="1:11" x14ac:dyDescent="0.3">
      <c r="A43" s="86"/>
      <c r="B43" s="52">
        <v>61212.428367271103</v>
      </c>
      <c r="D43" s="214">
        <f t="shared" si="8"/>
        <v>61824.552650943813</v>
      </c>
      <c r="F43" s="214">
        <f t="shared" si="9"/>
        <v>63679.289230472132</v>
      </c>
      <c r="H43" s="224">
        <f t="shared" si="5"/>
        <v>64316.082122776854</v>
      </c>
      <c r="I43" s="224"/>
      <c r="J43" s="552">
        <f t="shared" si="0"/>
        <v>65602.40376523239</v>
      </c>
      <c r="K43" s="552"/>
    </row>
    <row r="44" spans="1:11" x14ac:dyDescent="0.3">
      <c r="A44" s="86"/>
      <c r="B44" s="52">
        <v>63253.26426142847</v>
      </c>
      <c r="D44" s="214">
        <f t="shared" si="8"/>
        <v>63885.796904042756</v>
      </c>
      <c r="F44" s="214">
        <f t="shared" si="9"/>
        <v>65802.370811164044</v>
      </c>
      <c r="H44" s="224">
        <f t="shared" si="5"/>
        <v>66460.39451927568</v>
      </c>
      <c r="I44" s="224"/>
      <c r="J44" s="552">
        <f t="shared" si="0"/>
        <v>67789.602409661195</v>
      </c>
      <c r="K44" s="552"/>
    </row>
    <row r="45" spans="1:11" ht="31.2" x14ac:dyDescent="0.3">
      <c r="A45" s="236" t="s">
        <v>22</v>
      </c>
      <c r="B45" s="52">
        <v>64582.392854195656</v>
      </c>
      <c r="D45" s="214">
        <f t="shared" si="8"/>
        <v>65228.216782737611</v>
      </c>
      <c r="F45" s="214">
        <f t="shared" si="9"/>
        <v>67185.063286219738</v>
      </c>
      <c r="H45" s="224">
        <f t="shared" si="5"/>
        <v>67856.913919081941</v>
      </c>
      <c r="I45" s="224"/>
      <c r="J45" s="552">
        <f t="shared" si="0"/>
        <v>69214.052197463578</v>
      </c>
      <c r="K45" s="552"/>
    </row>
    <row r="46" spans="1:11" s="193" customFormat="1" ht="31.2" x14ac:dyDescent="0.3">
      <c r="A46" s="490" t="s">
        <v>25</v>
      </c>
      <c r="B46" s="187"/>
      <c r="C46" s="187"/>
      <c r="D46" s="244"/>
      <c r="F46" s="244"/>
      <c r="H46" s="245"/>
      <c r="I46" s="245"/>
      <c r="J46" s="552"/>
      <c r="K46" s="552"/>
    </row>
    <row r="47" spans="1:11" s="641" customFormat="1" x14ac:dyDescent="0.3">
      <c r="A47" s="642" t="s">
        <v>74</v>
      </c>
      <c r="B47" s="129">
        <v>58609.931725292969</v>
      </c>
      <c r="C47" s="130"/>
      <c r="D47" s="640">
        <f t="shared" ref="D47:D64" si="10">B47*1.01</f>
        <v>59196.031042545896</v>
      </c>
      <c r="F47" s="640">
        <f t="shared" ref="F47:F64" si="11">D47*1.03</f>
        <v>60971.911973822273</v>
      </c>
      <c r="H47" s="450">
        <f t="shared" si="5"/>
        <v>61581.631093560492</v>
      </c>
      <c r="I47" s="450"/>
      <c r="J47" s="643">
        <f t="shared" si="0"/>
        <v>62813.263715431705</v>
      </c>
      <c r="K47" s="643"/>
    </row>
    <row r="48" spans="1:11" x14ac:dyDescent="0.3">
      <c r="A48" s="11" t="s">
        <v>26</v>
      </c>
      <c r="B48" s="52">
        <v>60679.15480526079</v>
      </c>
      <c r="D48" s="214">
        <f t="shared" si="10"/>
        <v>61285.946353313397</v>
      </c>
      <c r="F48" s="214">
        <f t="shared" si="11"/>
        <v>63124.5247439128</v>
      </c>
      <c r="H48" s="224">
        <f t="shared" si="5"/>
        <v>63755.769991351932</v>
      </c>
      <c r="I48" s="224"/>
      <c r="J48" s="552">
        <f t="shared" si="0"/>
        <v>65030.88539117897</v>
      </c>
      <c r="K48" s="552"/>
    </row>
    <row r="49" spans="1:11" x14ac:dyDescent="0.3">
      <c r="B49" s="52">
        <v>62695.658825866354</v>
      </c>
      <c r="D49" s="214">
        <f t="shared" si="10"/>
        <v>63322.615414125015</v>
      </c>
      <c r="F49" s="214">
        <f t="shared" si="11"/>
        <v>65222.293876548771</v>
      </c>
      <c r="H49" s="224">
        <f t="shared" si="5"/>
        <v>65874.516815314259</v>
      </c>
      <c r="I49" s="224"/>
      <c r="J49" s="552">
        <f t="shared" si="0"/>
        <v>67192.00715162055</v>
      </c>
      <c r="K49" s="552"/>
    </row>
    <row r="50" spans="1:11" x14ac:dyDescent="0.3">
      <c r="B50" s="52">
        <v>64014.64913798694</v>
      </c>
      <c r="D50" s="214">
        <f t="shared" si="10"/>
        <v>64654.79562936681</v>
      </c>
      <c r="F50" s="214">
        <f t="shared" si="11"/>
        <v>66594.439498247812</v>
      </c>
      <c r="H50" s="224">
        <f t="shared" si="5"/>
        <v>67260.38389323029</v>
      </c>
      <c r="I50" s="224"/>
      <c r="J50" s="552">
        <f t="shared" si="0"/>
        <v>68605.59157109489</v>
      </c>
      <c r="K50" s="552"/>
    </row>
    <row r="51" spans="1:11" x14ac:dyDescent="0.3">
      <c r="B51" s="52">
        <v>65256.588517193493</v>
      </c>
      <c r="D51" s="214">
        <f t="shared" si="10"/>
        <v>65909.154402365428</v>
      </c>
      <c r="F51" s="214">
        <f t="shared" si="11"/>
        <v>67886.429034436398</v>
      </c>
      <c r="H51" s="224">
        <f t="shared" si="5"/>
        <v>68565.293324780767</v>
      </c>
      <c r="I51" s="224"/>
      <c r="J51" s="552">
        <f t="shared" si="0"/>
        <v>69936.599191276386</v>
      </c>
      <c r="K51" s="552"/>
    </row>
    <row r="52" spans="1:11" x14ac:dyDescent="0.3">
      <c r="B52" s="52">
        <v>66523.873598016493</v>
      </c>
      <c r="D52" s="214">
        <f t="shared" si="10"/>
        <v>67189.112333996658</v>
      </c>
      <c r="F52" s="214">
        <f t="shared" si="11"/>
        <v>69204.785704016555</v>
      </c>
      <c r="H52" s="224">
        <f t="shared" si="5"/>
        <v>69896.833561056716</v>
      </c>
      <c r="I52" s="224"/>
      <c r="J52" s="552">
        <f t="shared" si="0"/>
        <v>71294.77023227785</v>
      </c>
      <c r="K52" s="552"/>
    </row>
    <row r="53" spans="1:11" x14ac:dyDescent="0.3">
      <c r="B53" s="52">
        <v>67816.504380455954</v>
      </c>
      <c r="D53" s="214">
        <f t="shared" si="10"/>
        <v>68494.669424260515</v>
      </c>
      <c r="F53" s="214">
        <f t="shared" si="11"/>
        <v>70549.509506988339</v>
      </c>
      <c r="H53" s="224">
        <f t="shared" si="5"/>
        <v>71255.004602058223</v>
      </c>
      <c r="I53" s="224"/>
      <c r="J53" s="552">
        <f t="shared" si="0"/>
        <v>72680.104694099384</v>
      </c>
      <c r="K53" s="552"/>
    </row>
    <row r="54" spans="1:11" x14ac:dyDescent="0.3">
      <c r="B54" s="52">
        <v>69135.494692576554</v>
      </c>
      <c r="D54" s="214">
        <f t="shared" si="10"/>
        <v>69826.849639502325</v>
      </c>
      <c r="F54" s="214">
        <f t="shared" si="11"/>
        <v>71921.655128687402</v>
      </c>
      <c r="H54" s="224">
        <f t="shared" si="5"/>
        <v>72640.871679974283</v>
      </c>
      <c r="I54" s="224"/>
      <c r="J54" s="552">
        <f t="shared" si="0"/>
        <v>74093.689113573768</v>
      </c>
      <c r="K54" s="552"/>
    </row>
    <row r="55" spans="1:11" s="193" customFormat="1" x14ac:dyDescent="0.3">
      <c r="B55" s="246">
        <v>70479.830706313573</v>
      </c>
      <c r="C55" s="187"/>
      <c r="D55" s="244">
        <f t="shared" si="10"/>
        <v>71184.629013376703</v>
      </c>
      <c r="F55" s="244">
        <f t="shared" si="11"/>
        <v>73320.167883778005</v>
      </c>
      <c r="H55" s="245">
        <f t="shared" si="5"/>
        <v>74053.369562615786</v>
      </c>
      <c r="I55" s="245"/>
      <c r="J55" s="552">
        <f t="shared" si="0"/>
        <v>75534.436953868106</v>
      </c>
      <c r="K55" s="552"/>
    </row>
    <row r="56" spans="1:11" s="641" customFormat="1" x14ac:dyDescent="0.3">
      <c r="A56" s="642" t="s">
        <v>74</v>
      </c>
      <c r="B56" s="129">
        <v>59124.956382139448</v>
      </c>
      <c r="C56" s="130"/>
      <c r="D56" s="640">
        <f t="shared" si="10"/>
        <v>59716.205945960843</v>
      </c>
      <c r="F56" s="640">
        <f t="shared" si="11"/>
        <v>61507.692124339672</v>
      </c>
      <c r="H56" s="450">
        <f t="shared" si="5"/>
        <v>62122.769045583067</v>
      </c>
      <c r="I56" s="450"/>
      <c r="J56" s="643">
        <f t="shared" si="0"/>
        <v>63365.224426494729</v>
      </c>
      <c r="K56" s="643"/>
    </row>
    <row r="57" spans="1:11" x14ac:dyDescent="0.3">
      <c r="A57" s="11" t="s">
        <v>24</v>
      </c>
      <c r="B57" s="52">
        <v>61212.428367271103</v>
      </c>
      <c r="D57" s="214">
        <f t="shared" si="10"/>
        <v>61824.552650943813</v>
      </c>
      <c r="F57" s="214">
        <f t="shared" si="11"/>
        <v>63679.289230472132</v>
      </c>
      <c r="H57" s="224">
        <f t="shared" si="5"/>
        <v>64316.082122776854</v>
      </c>
      <c r="I57" s="224"/>
      <c r="J57" s="552">
        <f t="shared" si="0"/>
        <v>65602.40376523239</v>
      </c>
      <c r="K57" s="552"/>
    </row>
    <row r="58" spans="1:11" x14ac:dyDescent="0.3">
      <c r="B58" s="52">
        <v>63253.26426142847</v>
      </c>
      <c r="D58" s="214">
        <f t="shared" si="10"/>
        <v>63885.796904042756</v>
      </c>
      <c r="F58" s="214">
        <f t="shared" si="11"/>
        <v>65802.370811164044</v>
      </c>
      <c r="H58" s="224">
        <f t="shared" si="5"/>
        <v>66460.39451927568</v>
      </c>
      <c r="I58" s="224"/>
      <c r="J58" s="552">
        <f t="shared" si="0"/>
        <v>67789.602409661195</v>
      </c>
      <c r="K58" s="552"/>
    </row>
    <row r="59" spans="1:11" x14ac:dyDescent="0.3">
      <c r="B59" s="52">
        <v>64582.392854195656</v>
      </c>
      <c r="D59" s="214">
        <f t="shared" si="10"/>
        <v>65228.216782737611</v>
      </c>
      <c r="F59" s="214">
        <f t="shared" si="11"/>
        <v>67185.063286219738</v>
      </c>
      <c r="H59" s="224">
        <f t="shared" si="5"/>
        <v>67856.913919081941</v>
      </c>
      <c r="I59" s="224"/>
      <c r="J59" s="552">
        <f t="shared" si="0"/>
        <v>69214.052197463578</v>
      </c>
      <c r="K59" s="552"/>
    </row>
    <row r="60" spans="1:11" x14ac:dyDescent="0.3">
      <c r="B60" s="52">
        <v>65835.484342113428</v>
      </c>
      <c r="D60" s="214">
        <f t="shared" si="10"/>
        <v>66493.839185534569</v>
      </c>
      <c r="F60" s="214">
        <f t="shared" si="11"/>
        <v>68488.654361100605</v>
      </c>
      <c r="H60" s="224">
        <f t="shared" si="5"/>
        <v>69173.540904711612</v>
      </c>
      <c r="I60" s="224"/>
      <c r="J60" s="552">
        <f t="shared" si="0"/>
        <v>70557.011722805852</v>
      </c>
      <c r="K60" s="552"/>
    </row>
    <row r="61" spans="1:11" x14ac:dyDescent="0.3">
      <c r="B61" s="52">
        <v>67114.935359712355</v>
      </c>
      <c r="D61" s="214">
        <f t="shared" si="10"/>
        <v>67786.084713309479</v>
      </c>
      <c r="F61" s="214">
        <f t="shared" si="11"/>
        <v>69819.667254708766</v>
      </c>
      <c r="H61" s="224">
        <f t="shared" si="5"/>
        <v>70517.86392725585</v>
      </c>
      <c r="I61" s="224"/>
      <c r="J61" s="552">
        <f t="shared" si="0"/>
        <v>71928.221205800975</v>
      </c>
      <c r="K61" s="552"/>
    </row>
    <row r="62" spans="1:11" x14ac:dyDescent="0.3">
      <c r="B62" s="52">
        <v>68419.732078927729</v>
      </c>
      <c r="D62" s="214">
        <f t="shared" si="10"/>
        <v>69103.929399717003</v>
      </c>
      <c r="F62" s="214">
        <f t="shared" si="11"/>
        <v>71177.04728170851</v>
      </c>
      <c r="H62" s="224">
        <f t="shared" si="5"/>
        <v>71888.817754525589</v>
      </c>
      <c r="I62" s="224"/>
      <c r="J62" s="552">
        <f t="shared" si="0"/>
        <v>73326.594109616097</v>
      </c>
      <c r="K62" s="552"/>
    </row>
    <row r="63" spans="1:11" x14ac:dyDescent="0.3">
      <c r="B63" s="52">
        <v>69750.888327824214</v>
      </c>
      <c r="D63" s="214">
        <f t="shared" si="10"/>
        <v>70448.397211102463</v>
      </c>
      <c r="F63" s="214">
        <f t="shared" si="11"/>
        <v>72561.849127435533</v>
      </c>
      <c r="H63" s="224">
        <f t="shared" si="5"/>
        <v>73287.467618709896</v>
      </c>
      <c r="I63" s="224"/>
      <c r="J63" s="552">
        <f t="shared" si="0"/>
        <v>74753.216971084097</v>
      </c>
      <c r="K63" s="552"/>
    </row>
    <row r="64" spans="1:11" x14ac:dyDescent="0.3">
      <c r="B64" s="237">
        <v>70038.092385487151</v>
      </c>
      <c r="D64" s="214">
        <f t="shared" si="10"/>
        <v>70738.473309342022</v>
      </c>
      <c r="F64" s="214">
        <f t="shared" si="11"/>
        <v>72860.627508622289</v>
      </c>
      <c r="H64" s="224">
        <f t="shared" si="5"/>
        <v>73589.233783708507</v>
      </c>
      <c r="I64" s="224"/>
      <c r="J64" s="552">
        <f t="shared" si="0"/>
        <v>75061.018459382685</v>
      </c>
      <c r="K64" s="552"/>
    </row>
    <row r="65" spans="1:11" x14ac:dyDescent="0.3">
      <c r="H65" s="224"/>
      <c r="I65" s="224"/>
      <c r="J65" s="552"/>
      <c r="K65" s="552"/>
    </row>
    <row r="66" spans="1:11" ht="31.2" x14ac:dyDescent="0.3">
      <c r="A66" s="232" t="s">
        <v>23</v>
      </c>
      <c r="H66" s="224"/>
      <c r="I66" s="224"/>
      <c r="J66" s="552"/>
      <c r="K66" s="552"/>
    </row>
    <row r="67" spans="1:11" ht="31.2" x14ac:dyDescent="0.3">
      <c r="A67" s="491" t="s">
        <v>25</v>
      </c>
      <c r="H67" s="224"/>
      <c r="I67" s="224"/>
      <c r="J67" s="225"/>
      <c r="K67" s="225"/>
    </row>
    <row r="68" spans="1:11" x14ac:dyDescent="0.3">
      <c r="H68" s="224"/>
      <c r="I68" s="224"/>
      <c r="J68" s="225"/>
      <c r="K68" s="225"/>
    </row>
    <row r="69" spans="1:11" x14ac:dyDescent="0.3">
      <c r="H69" s="224"/>
      <c r="I69" s="224"/>
      <c r="J69" s="225"/>
      <c r="K69" s="225"/>
    </row>
    <row r="70" spans="1:11" x14ac:dyDescent="0.3">
      <c r="H70" s="224"/>
      <c r="I70" s="224"/>
      <c r="J70" s="225"/>
      <c r="K70" s="225"/>
    </row>
    <row r="71" spans="1:11" x14ac:dyDescent="0.3">
      <c r="H71" s="224"/>
      <c r="I71" s="224"/>
      <c r="J71" s="225"/>
      <c r="K71" s="225"/>
    </row>
    <row r="72" spans="1:11" x14ac:dyDescent="0.3">
      <c r="H72" s="224"/>
      <c r="I72" s="224"/>
      <c r="J72" s="225"/>
      <c r="K72" s="225"/>
    </row>
    <row r="73" spans="1:11" x14ac:dyDescent="0.3">
      <c r="H73" s="224"/>
      <c r="I73" s="224"/>
      <c r="J73" s="225"/>
      <c r="K73" s="225"/>
    </row>
    <row r="74" spans="1:11" x14ac:dyDescent="0.3">
      <c r="H74" s="224"/>
      <c r="I74" s="224"/>
      <c r="J74" s="225"/>
      <c r="K74" s="225"/>
    </row>
    <row r="75" spans="1:11" x14ac:dyDescent="0.3">
      <c r="H75" s="224"/>
      <c r="I75" s="224"/>
      <c r="J75" s="225"/>
      <c r="K75" s="225"/>
    </row>
    <row r="76" spans="1:11" x14ac:dyDescent="0.3">
      <c r="H76" s="224"/>
      <c r="I76" s="224"/>
      <c r="J76" s="225"/>
      <c r="K76" s="225"/>
    </row>
    <row r="77" spans="1:11" x14ac:dyDescent="0.3">
      <c r="H77" s="224"/>
      <c r="I77" s="224"/>
      <c r="J77" s="225"/>
      <c r="K77" s="225"/>
    </row>
    <row r="78" spans="1:11" x14ac:dyDescent="0.3">
      <c r="H78" s="224"/>
      <c r="I78" s="224"/>
      <c r="J78" s="225"/>
      <c r="K78" s="225"/>
    </row>
    <row r="79" spans="1:11" x14ac:dyDescent="0.3">
      <c r="H79" s="224"/>
      <c r="I79" s="224"/>
      <c r="J79" s="225"/>
      <c r="K79" s="225"/>
    </row>
    <row r="80" spans="1:11" x14ac:dyDescent="0.3">
      <c r="H80" s="224"/>
      <c r="I80" s="224"/>
      <c r="J80" s="225"/>
      <c r="K80" s="225"/>
    </row>
    <row r="81" spans="1:11" x14ac:dyDescent="0.3">
      <c r="H81" s="224"/>
      <c r="I81" s="224"/>
      <c r="J81" s="225"/>
      <c r="K81" s="225"/>
    </row>
    <row r="82" spans="1:11" x14ac:dyDescent="0.3">
      <c r="H82" s="224"/>
      <c r="I82" s="224"/>
    </row>
    <row r="83" spans="1:11" x14ac:dyDescent="0.3">
      <c r="H83" s="224"/>
      <c r="I83" s="224"/>
    </row>
    <row r="84" spans="1:11" x14ac:dyDescent="0.3">
      <c r="H84" s="224"/>
      <c r="I84" s="224"/>
      <c r="J84" s="344"/>
      <c r="K84" s="344"/>
    </row>
    <row r="85" spans="1:11" s="32" customFormat="1" ht="30.75" customHeight="1" thickBot="1" x14ac:dyDescent="0.3">
      <c r="A85" s="724" t="s">
        <v>324</v>
      </c>
      <c r="B85" s="725"/>
      <c r="C85" s="725"/>
      <c r="D85" s="725"/>
      <c r="E85" s="725"/>
      <c r="F85" s="725"/>
      <c r="G85" s="725"/>
      <c r="H85" s="725"/>
      <c r="I85" s="726"/>
      <c r="J85" s="20"/>
      <c r="K85" s="20"/>
    </row>
    <row r="86" spans="1:11" ht="16.2" thickTop="1" x14ac:dyDescent="0.3">
      <c r="H86" s="224"/>
      <c r="I86" s="224"/>
    </row>
    <row r="87" spans="1:11" x14ac:dyDescent="0.3">
      <c r="H87" s="224"/>
      <c r="I87" s="224"/>
    </row>
    <row r="88" spans="1:11" x14ac:dyDescent="0.3">
      <c r="H88" s="224"/>
      <c r="I88" s="224"/>
    </row>
    <row r="89" spans="1:11" x14ac:dyDescent="0.3">
      <c r="H89" s="224"/>
      <c r="I89" s="224"/>
    </row>
    <row r="90" spans="1:11" x14ac:dyDescent="0.3">
      <c r="H90" s="224"/>
      <c r="I90" s="224"/>
    </row>
    <row r="91" spans="1:11" x14ac:dyDescent="0.3">
      <c r="H91" s="224"/>
      <c r="I91" s="224"/>
    </row>
    <row r="92" spans="1:11" x14ac:dyDescent="0.3">
      <c r="H92" s="224"/>
      <c r="I92" s="224"/>
    </row>
  </sheetData>
  <mergeCells count="1">
    <mergeCell ref="A85:I85"/>
  </mergeCells>
  <hyperlinks>
    <hyperlink ref="A85" location="'Table of Contents'!A1" display="Link to Table of Contents "/>
  </hyperlinks>
  <pageMargins left="0.7" right="0.7" top="0.75" bottom="0.75" header="0.3" footer="0.3"/>
  <pageSetup paperSize="9" scale="50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36"/>
  <sheetViews>
    <sheetView zoomScale="90" zoomScaleNormal="90" workbookViewId="0">
      <pane ySplit="1" topLeftCell="A2" activePane="bottomLeft" state="frozen"/>
      <selection pane="bottomLeft" activeCell="I29" sqref="I29"/>
    </sheetView>
  </sheetViews>
  <sheetFormatPr defaultColWidth="8.81640625" defaultRowHeight="15.6" x14ac:dyDescent="0.3"/>
  <cols>
    <col min="1" max="1" width="61" style="59" bestFit="1" customWidth="1"/>
    <col min="2" max="2" width="0" style="59" hidden="1" customWidth="1"/>
    <col min="3" max="3" width="9.26953125" style="59" hidden="1" customWidth="1"/>
    <col min="4" max="4" width="11" style="59" hidden="1" customWidth="1"/>
    <col min="5" max="6" width="9.81640625" style="59" bestFit="1" customWidth="1"/>
    <col min="7" max="16384" width="8.81640625" style="59"/>
  </cols>
  <sheetData>
    <row r="1" spans="1:6" s="55" customFormat="1" x14ac:dyDescent="0.3">
      <c r="A1" s="71" t="s">
        <v>393</v>
      </c>
      <c r="B1" s="43">
        <v>44470</v>
      </c>
      <c r="C1" s="43">
        <v>44593</v>
      </c>
      <c r="D1" s="87">
        <v>44594</v>
      </c>
      <c r="E1" s="228">
        <v>44835</v>
      </c>
      <c r="F1" s="221">
        <v>44986</v>
      </c>
    </row>
    <row r="2" spans="1:6" s="11" customFormat="1" x14ac:dyDescent="0.3">
      <c r="A2" s="85" t="s">
        <v>394</v>
      </c>
      <c r="D2" s="233"/>
      <c r="F2" s="223"/>
    </row>
    <row r="3" spans="1:6" s="641" customFormat="1" x14ac:dyDescent="0.3">
      <c r="A3" s="647" t="s">
        <v>21</v>
      </c>
      <c r="B3" s="640">
        <v>43931.201387589135</v>
      </c>
      <c r="C3" s="646">
        <f>B3*1.01</f>
        <v>44370.513401465025</v>
      </c>
      <c r="D3" s="140">
        <f t="shared" ref="D3:D10" si="0">C3*1.03</f>
        <v>45701.628803508975</v>
      </c>
      <c r="E3" s="450">
        <f t="shared" ref="E3:E19" si="1">IF(D3*0.01&lt;500,D3+500,D3*1.01)</f>
        <v>46201.628803508975</v>
      </c>
      <c r="F3" s="450">
        <f t="shared" ref="F3:F19" si="2">E3*1.02</f>
        <v>47125.661379579156</v>
      </c>
    </row>
    <row r="4" spans="1:6" x14ac:dyDescent="0.3">
      <c r="A4" s="73"/>
      <c r="B4" s="70">
        <v>45101.473821558502</v>
      </c>
      <c r="C4" s="60">
        <f t="shared" ref="C4:C19" si="3">B4*1.01</f>
        <v>45552.488559774087</v>
      </c>
      <c r="D4" s="21">
        <f t="shared" si="0"/>
        <v>46919.063216567309</v>
      </c>
      <c r="E4" s="224">
        <f t="shared" si="1"/>
        <v>47419.063216567309</v>
      </c>
      <c r="F4" s="224">
        <f t="shared" si="2"/>
        <v>48367.444480898659</v>
      </c>
    </row>
    <row r="5" spans="1:6" x14ac:dyDescent="0.3">
      <c r="A5" s="74"/>
      <c r="B5" s="70">
        <v>46343.235701285012</v>
      </c>
      <c r="C5" s="60">
        <f t="shared" si="3"/>
        <v>46806.668058297859</v>
      </c>
      <c r="D5" s="21">
        <f t="shared" si="0"/>
        <v>48210.868100046799</v>
      </c>
      <c r="E5" s="224">
        <f t="shared" si="1"/>
        <v>48710.868100046799</v>
      </c>
      <c r="F5" s="224">
        <f t="shared" si="2"/>
        <v>49685.085462047733</v>
      </c>
    </row>
    <row r="6" spans="1:6" x14ac:dyDescent="0.3">
      <c r="A6" s="74"/>
      <c r="B6" s="70">
        <v>49272.344362374883</v>
      </c>
      <c r="C6" s="60">
        <f t="shared" si="3"/>
        <v>49765.067805998631</v>
      </c>
      <c r="D6" s="21">
        <f t="shared" si="0"/>
        <v>51258.019840178589</v>
      </c>
      <c r="E6" s="224">
        <f t="shared" si="1"/>
        <v>51770.600038580378</v>
      </c>
      <c r="F6" s="224">
        <f t="shared" si="2"/>
        <v>52806.01203935199</v>
      </c>
    </row>
    <row r="7" spans="1:6" x14ac:dyDescent="0.3">
      <c r="A7" s="74"/>
      <c r="B7" s="70">
        <v>51160.129964251115</v>
      </c>
      <c r="C7" s="60">
        <f t="shared" si="3"/>
        <v>51671.731263893627</v>
      </c>
      <c r="D7" s="21">
        <f t="shared" si="0"/>
        <v>53221.883201810437</v>
      </c>
      <c r="E7" s="224">
        <f t="shared" si="1"/>
        <v>53754.102033828538</v>
      </c>
      <c r="F7" s="224">
        <f t="shared" si="2"/>
        <v>54829.184074505109</v>
      </c>
    </row>
    <row r="8" spans="1:6" x14ac:dyDescent="0.3">
      <c r="A8" s="74"/>
      <c r="B8" s="70">
        <v>53258.012232680849</v>
      </c>
      <c r="C8" s="60">
        <f t="shared" si="3"/>
        <v>53790.592355007655</v>
      </c>
      <c r="D8" s="21">
        <f t="shared" si="0"/>
        <v>55404.310125657888</v>
      </c>
      <c r="E8" s="224">
        <f t="shared" si="1"/>
        <v>55958.353226914471</v>
      </c>
      <c r="F8" s="224">
        <f t="shared" si="2"/>
        <v>57077.520291452762</v>
      </c>
    </row>
    <row r="9" spans="1:6" x14ac:dyDescent="0.3">
      <c r="A9" s="74"/>
      <c r="B9" s="70">
        <v>55410.29503140934</v>
      </c>
      <c r="C9" s="60">
        <f t="shared" si="3"/>
        <v>55964.397981723436</v>
      </c>
      <c r="D9" s="21">
        <f t="shared" si="0"/>
        <v>57643.329921175144</v>
      </c>
      <c r="E9" s="224">
        <f t="shared" si="1"/>
        <v>58219.763220386892</v>
      </c>
      <c r="F9" s="224">
        <f t="shared" si="2"/>
        <v>59384.158484794629</v>
      </c>
    </row>
    <row r="10" spans="1:6" x14ac:dyDescent="0.3">
      <c r="A10" s="74" t="s">
        <v>22</v>
      </c>
      <c r="B10" s="70">
        <v>56741.624372902224</v>
      </c>
      <c r="C10" s="60">
        <f t="shared" si="3"/>
        <v>57309.040616631246</v>
      </c>
      <c r="D10" s="21">
        <f t="shared" si="0"/>
        <v>59028.311835130182</v>
      </c>
      <c r="E10" s="224">
        <f t="shared" si="1"/>
        <v>59618.594953481486</v>
      </c>
      <c r="F10" s="224">
        <f t="shared" si="2"/>
        <v>60810.966852551115</v>
      </c>
    </row>
    <row r="11" spans="1:6" s="11" customFormat="1" x14ac:dyDescent="0.3">
      <c r="A11" s="644" t="s">
        <v>23</v>
      </c>
      <c r="B11" s="214"/>
      <c r="C11" s="645"/>
      <c r="D11" s="185"/>
      <c r="E11" s="224"/>
      <c r="F11" s="648"/>
    </row>
    <row r="12" spans="1:6" s="641" customFormat="1" x14ac:dyDescent="0.3">
      <c r="A12" s="105" t="s">
        <v>24</v>
      </c>
      <c r="B12" s="640">
        <v>44307.255458421132</v>
      </c>
      <c r="C12" s="646">
        <f t="shared" si="3"/>
        <v>44750.328013005346</v>
      </c>
      <c r="D12" s="140">
        <f t="shared" ref="D12:D19" si="4">C12*1.03</f>
        <v>46092.837853395511</v>
      </c>
      <c r="E12" s="450">
        <f t="shared" si="1"/>
        <v>46592.837853395511</v>
      </c>
      <c r="F12" s="450">
        <f t="shared" si="2"/>
        <v>47524.694610463419</v>
      </c>
    </row>
    <row r="13" spans="1:6" x14ac:dyDescent="0.3">
      <c r="A13" s="74"/>
      <c r="B13" s="70">
        <v>45483.403737247252</v>
      </c>
      <c r="C13" s="60">
        <f t="shared" si="3"/>
        <v>45938.237774619723</v>
      </c>
      <c r="D13" s="21">
        <f t="shared" si="4"/>
        <v>47316.384907858315</v>
      </c>
      <c r="E13" s="224">
        <f t="shared" si="1"/>
        <v>47816.384907858315</v>
      </c>
      <c r="F13" s="224">
        <f t="shared" si="2"/>
        <v>48772.712606015484</v>
      </c>
    </row>
    <row r="14" spans="1:6" x14ac:dyDescent="0.3">
      <c r="A14" s="74"/>
      <c r="B14" s="70">
        <v>46731.041461830515</v>
      </c>
      <c r="C14" s="60">
        <f t="shared" si="3"/>
        <v>47198.351876448818</v>
      </c>
      <c r="D14" s="21">
        <f t="shared" si="4"/>
        <v>48614.302432742283</v>
      </c>
      <c r="E14" s="224">
        <f t="shared" si="1"/>
        <v>49114.302432742283</v>
      </c>
      <c r="F14" s="224">
        <f t="shared" si="2"/>
        <v>50096.588481397128</v>
      </c>
    </row>
    <row r="15" spans="1:6" x14ac:dyDescent="0.3">
      <c r="A15" s="74"/>
      <c r="B15" s="70">
        <v>49694.425884584751</v>
      </c>
      <c r="C15" s="60">
        <f t="shared" si="3"/>
        <v>50191.370143430599</v>
      </c>
      <c r="D15" s="21">
        <f t="shared" si="4"/>
        <v>51697.111247733519</v>
      </c>
      <c r="E15" s="224">
        <f t="shared" si="1"/>
        <v>52214.082360210858</v>
      </c>
      <c r="F15" s="224">
        <f t="shared" si="2"/>
        <v>53258.364007415075</v>
      </c>
    </row>
    <row r="16" spans="1:6" x14ac:dyDescent="0.3">
      <c r="A16" s="74"/>
      <c r="B16" s="70">
        <v>51611.159815455248</v>
      </c>
      <c r="C16" s="60">
        <f t="shared" si="3"/>
        <v>52127.2714136098</v>
      </c>
      <c r="D16" s="21">
        <f t="shared" si="4"/>
        <v>53691.089556018094</v>
      </c>
      <c r="E16" s="224">
        <f t="shared" si="1"/>
        <v>54228.000451578278</v>
      </c>
      <c r="F16" s="224">
        <f t="shared" si="2"/>
        <v>55312.560460609842</v>
      </c>
    </row>
    <row r="17" spans="1:6" x14ac:dyDescent="0.3">
      <c r="A17" s="74"/>
      <c r="B17" s="70">
        <v>53723.87859214827</v>
      </c>
      <c r="C17" s="60">
        <f t="shared" si="3"/>
        <v>54261.11737806975</v>
      </c>
      <c r="D17" s="21">
        <f t="shared" si="4"/>
        <v>55888.950899411844</v>
      </c>
      <c r="E17" s="224">
        <f t="shared" si="1"/>
        <v>56447.840408405966</v>
      </c>
      <c r="F17" s="224">
        <f t="shared" si="2"/>
        <v>57576.797216574087</v>
      </c>
    </row>
    <row r="18" spans="1:6" x14ac:dyDescent="0.3">
      <c r="A18" s="74"/>
      <c r="B18" s="70">
        <v>55896.932502445379</v>
      </c>
      <c r="C18" s="60">
        <f t="shared" si="3"/>
        <v>56455.901827469832</v>
      </c>
      <c r="D18" s="21">
        <f t="shared" si="4"/>
        <v>58149.578882293928</v>
      </c>
      <c r="E18" s="224">
        <f t="shared" si="1"/>
        <v>58731.074671116869</v>
      </c>
      <c r="F18" s="224">
        <f t="shared" si="2"/>
        <v>59905.696164539208</v>
      </c>
    </row>
    <row r="19" spans="1:6" x14ac:dyDescent="0.3">
      <c r="A19" s="74" t="s">
        <v>22</v>
      </c>
      <c r="B19" s="70">
        <v>57238.15284944712</v>
      </c>
      <c r="C19" s="60">
        <f t="shared" si="3"/>
        <v>57810.534377941593</v>
      </c>
      <c r="D19" s="21">
        <f t="shared" si="4"/>
        <v>59544.850409279839</v>
      </c>
      <c r="E19" s="224">
        <f t="shared" si="1"/>
        <v>60140.298913372637</v>
      </c>
      <c r="F19" s="224">
        <f t="shared" si="2"/>
        <v>61343.104891640091</v>
      </c>
    </row>
    <row r="20" spans="1:6" x14ac:dyDescent="0.3">
      <c r="A20" s="75" t="s">
        <v>25</v>
      </c>
      <c r="F20" s="224"/>
    </row>
    <row r="35" spans="1:10" s="32" customFormat="1" ht="30.75" customHeight="1" thickBot="1" x14ac:dyDescent="0.3">
      <c r="A35" s="724" t="s">
        <v>324</v>
      </c>
      <c r="B35" s="725"/>
      <c r="C35" s="725"/>
      <c r="D35" s="725"/>
      <c r="E35" s="725"/>
      <c r="F35" s="725"/>
      <c r="G35" s="725"/>
      <c r="H35" s="725"/>
      <c r="I35" s="726"/>
      <c r="J35" s="344"/>
    </row>
    <row r="36" spans="1:10" ht="16.2" thickTop="1" x14ac:dyDescent="0.3"/>
  </sheetData>
  <mergeCells count="1">
    <mergeCell ref="A35:I35"/>
  </mergeCells>
  <phoneticPr fontId="3" type="noConversion"/>
  <hyperlinks>
    <hyperlink ref="A35" location="'Table of Contents'!A1" display="Link to Table of Contents "/>
  </hyperlinks>
  <pageMargins left="0.75" right="0.75" top="1" bottom="1" header="0.5" footer="0.5"/>
  <pageSetup paperSize="9" fitToHeight="0" orientation="portrait" r:id="rId1"/>
  <headerFooter alignWithMargins="0">
    <oddFooter>&amp;C&amp;F&amp;A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R33"/>
  <sheetViews>
    <sheetView zoomScale="90" zoomScaleNormal="90" workbookViewId="0">
      <pane ySplit="1" topLeftCell="A2" activePane="bottomLeft" state="frozen"/>
      <selection pane="bottomLeft" activeCell="F10" sqref="F10"/>
    </sheetView>
  </sheetViews>
  <sheetFormatPr defaultColWidth="8.81640625" defaultRowHeight="15.6" x14ac:dyDescent="0.3"/>
  <cols>
    <col min="1" max="1" width="56" style="479" customWidth="1"/>
    <col min="2" max="2" width="10.08984375" style="51" hidden="1" customWidth="1"/>
    <col min="3" max="3" width="9.81640625" style="83" hidden="1" customWidth="1"/>
    <col min="4" max="4" width="11.26953125" style="83" hidden="1" customWidth="1"/>
    <col min="5" max="5" width="9.81640625" style="83" bestFit="1" customWidth="1"/>
    <col min="6" max="6" width="11.26953125" style="83" customWidth="1"/>
    <col min="7" max="16384" width="8.81640625" style="83"/>
  </cols>
  <sheetData>
    <row r="1" spans="1:7" s="81" customFormat="1" x14ac:dyDescent="0.3">
      <c r="A1" s="55" t="s">
        <v>124</v>
      </c>
      <c r="B1" s="61">
        <v>44470</v>
      </c>
      <c r="C1" s="80">
        <v>44593</v>
      </c>
      <c r="D1" s="87">
        <v>44594</v>
      </c>
      <c r="E1" s="210">
        <v>44835</v>
      </c>
      <c r="F1" s="221">
        <v>44986</v>
      </c>
    </row>
    <row r="2" spans="1:7" s="82" customFormat="1" x14ac:dyDescent="0.3">
      <c r="A2" s="478" t="s">
        <v>125</v>
      </c>
      <c r="B2" s="177">
        <v>36380.767214435014</v>
      </c>
      <c r="C2" s="178">
        <f>B2*1.01</f>
        <v>36744.574886579365</v>
      </c>
      <c r="D2" s="216">
        <f>C2*1.03</f>
        <v>37846.912133176746</v>
      </c>
      <c r="E2" s="239">
        <f>IF(D2*0.01&lt;500,D2+500,D2*1.01)</f>
        <v>38346.912133176746</v>
      </c>
      <c r="F2" s="223">
        <f>E2*1.02</f>
        <v>39113.85037584028</v>
      </c>
    </row>
    <row r="3" spans="1:7" x14ac:dyDescent="0.3">
      <c r="A3" s="84"/>
      <c r="B3" s="179">
        <v>36698.380449935015</v>
      </c>
      <c r="C3" s="215">
        <f t="shared" ref="C3:C10" si="0">B3*1.01</f>
        <v>37065.364254434367</v>
      </c>
      <c r="D3" s="206">
        <f t="shared" ref="D3:D10" si="1">C3*1.03</f>
        <v>38177.325182067398</v>
      </c>
      <c r="E3" s="224">
        <f t="shared" ref="E3:E10" si="2">IF(D3*0.01&lt;500,D3+500,D3*1.01)</f>
        <v>38677.325182067398</v>
      </c>
      <c r="F3" s="224">
        <f t="shared" ref="F3:F10" si="3">E3*1.02</f>
        <v>39450.871685708749</v>
      </c>
    </row>
    <row r="4" spans="1:7" x14ac:dyDescent="0.3">
      <c r="A4" s="84"/>
      <c r="B4" s="179">
        <v>37015.993685435009</v>
      </c>
      <c r="C4" s="215">
        <f t="shared" si="0"/>
        <v>37386.153622289363</v>
      </c>
      <c r="D4" s="206">
        <f t="shared" si="1"/>
        <v>38507.738230958043</v>
      </c>
      <c r="E4" s="224">
        <f t="shared" si="2"/>
        <v>39007.738230958043</v>
      </c>
      <c r="F4" s="224">
        <f t="shared" si="3"/>
        <v>39787.892995577204</v>
      </c>
    </row>
    <row r="5" spans="1:7" x14ac:dyDescent="0.3">
      <c r="A5" s="84"/>
      <c r="B5" s="179">
        <v>37333.60692093501</v>
      </c>
      <c r="C5" s="215">
        <f t="shared" si="0"/>
        <v>37706.942990144358</v>
      </c>
      <c r="D5" s="206">
        <f t="shared" si="1"/>
        <v>38838.151279848687</v>
      </c>
      <c r="E5" s="224">
        <f t="shared" si="2"/>
        <v>39338.151279848687</v>
      </c>
      <c r="F5" s="224">
        <f t="shared" si="3"/>
        <v>40124.914305445665</v>
      </c>
    </row>
    <row r="6" spans="1:7" x14ac:dyDescent="0.3">
      <c r="A6" s="84"/>
      <c r="B6" s="179">
        <v>37651.220156435003</v>
      </c>
      <c r="C6" s="651">
        <f t="shared" si="0"/>
        <v>38027.732357999354</v>
      </c>
      <c r="D6" s="652">
        <f t="shared" si="1"/>
        <v>39168.564328739332</v>
      </c>
      <c r="E6" s="224">
        <f t="shared" si="2"/>
        <v>39668.564328739332</v>
      </c>
      <c r="F6" s="224">
        <f t="shared" si="3"/>
        <v>40461.93561531412</v>
      </c>
    </row>
    <row r="7" spans="1:7" s="656" customFormat="1" x14ac:dyDescent="0.3">
      <c r="A7" s="642" t="s">
        <v>126</v>
      </c>
      <c r="B7" s="653">
        <v>38247.274328390005</v>
      </c>
      <c r="C7" s="654">
        <f t="shared" si="0"/>
        <v>38629.747071673904</v>
      </c>
      <c r="D7" s="655">
        <f t="shared" si="1"/>
        <v>39788.639483824125</v>
      </c>
      <c r="E7" s="450">
        <f t="shared" si="2"/>
        <v>40288.639483824125</v>
      </c>
      <c r="F7" s="450">
        <f t="shared" si="3"/>
        <v>41094.412273500609</v>
      </c>
    </row>
    <row r="8" spans="1:7" x14ac:dyDescent="0.3">
      <c r="A8" s="84"/>
      <c r="B8" s="179">
        <v>39230.816647655003</v>
      </c>
      <c r="C8" s="215">
        <f t="shared" si="0"/>
        <v>39623.124814131552</v>
      </c>
      <c r="D8" s="206">
        <f t="shared" si="1"/>
        <v>40811.818558555497</v>
      </c>
      <c r="E8" s="224">
        <f t="shared" si="2"/>
        <v>41311.818558555497</v>
      </c>
      <c r="F8" s="224">
        <f t="shared" si="3"/>
        <v>42138.054929726604</v>
      </c>
    </row>
    <row r="9" spans="1:7" x14ac:dyDescent="0.3">
      <c r="A9" s="84"/>
      <c r="B9" s="179">
        <v>41563.156507010004</v>
      </c>
      <c r="C9" s="215">
        <f t="shared" si="0"/>
        <v>41978.788072080104</v>
      </c>
      <c r="D9" s="206">
        <f t="shared" si="1"/>
        <v>43238.151714242507</v>
      </c>
      <c r="E9" s="224">
        <f t="shared" si="2"/>
        <v>43738.151714242507</v>
      </c>
      <c r="F9" s="224">
        <f t="shared" si="3"/>
        <v>44612.914748527357</v>
      </c>
    </row>
    <row r="10" spans="1:7" x14ac:dyDescent="0.3">
      <c r="A10" s="84"/>
      <c r="B10" s="179">
        <v>42621.867292010007</v>
      </c>
      <c r="C10" s="215">
        <f t="shared" si="0"/>
        <v>43048.085964930106</v>
      </c>
      <c r="D10" s="206">
        <f t="shared" si="1"/>
        <v>44339.528543878012</v>
      </c>
      <c r="E10" s="224">
        <f t="shared" si="2"/>
        <v>44839.528543878012</v>
      </c>
      <c r="F10" s="224">
        <f t="shared" si="3"/>
        <v>45736.31911475557</v>
      </c>
    </row>
    <row r="11" spans="1:7" x14ac:dyDescent="0.3">
      <c r="F11" s="649"/>
      <c r="G11" s="650"/>
    </row>
    <row r="12" spans="1:7" x14ac:dyDescent="0.3">
      <c r="F12" s="224"/>
      <c r="G12" s="204"/>
    </row>
    <row r="13" spans="1:7" x14ac:dyDescent="0.3">
      <c r="F13" s="224"/>
      <c r="G13" s="204"/>
    </row>
    <row r="14" spans="1:7" x14ac:dyDescent="0.3">
      <c r="F14" s="224"/>
      <c r="G14" s="204"/>
    </row>
    <row r="15" spans="1:7" x14ac:dyDescent="0.3">
      <c r="F15" s="224"/>
      <c r="G15" s="204"/>
    </row>
    <row r="16" spans="1:7" x14ac:dyDescent="0.3">
      <c r="F16" s="224"/>
      <c r="G16" s="204"/>
    </row>
    <row r="17" spans="1:18" x14ac:dyDescent="0.3">
      <c r="F17" s="224"/>
      <c r="G17" s="204"/>
    </row>
    <row r="18" spans="1:18" x14ac:dyDescent="0.3">
      <c r="F18" s="224"/>
      <c r="G18" s="204"/>
    </row>
    <row r="19" spans="1:18" x14ac:dyDescent="0.3">
      <c r="F19" s="224"/>
      <c r="G19" s="204"/>
    </row>
    <row r="20" spans="1:18" x14ac:dyDescent="0.3">
      <c r="F20" s="224"/>
      <c r="G20" s="204"/>
    </row>
    <row r="21" spans="1:18" x14ac:dyDescent="0.3">
      <c r="D21" s="204"/>
      <c r="E21" s="205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</row>
    <row r="22" spans="1:18" x14ac:dyDescent="0.3">
      <c r="D22" s="204"/>
      <c r="E22" s="205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</row>
    <row r="23" spans="1:18" x14ac:dyDescent="0.3">
      <c r="D23" s="204"/>
      <c r="E23" s="206"/>
      <c r="F23" s="204"/>
      <c r="G23" s="205"/>
      <c r="H23" s="205"/>
      <c r="I23" s="206"/>
      <c r="J23" s="206"/>
      <c r="K23" s="206"/>
      <c r="L23" s="206"/>
      <c r="M23" s="206"/>
      <c r="N23" s="205"/>
      <c r="O23" s="205"/>
      <c r="P23" s="204"/>
      <c r="Q23" s="204"/>
      <c r="R23" s="204"/>
    </row>
    <row r="24" spans="1:18" x14ac:dyDescent="0.3">
      <c r="D24" s="204"/>
      <c r="E24" s="206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</row>
    <row r="25" spans="1:18" x14ac:dyDescent="0.3">
      <c r="D25" s="204"/>
      <c r="E25" s="206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</row>
    <row r="26" spans="1:18" x14ac:dyDescent="0.3">
      <c r="D26" s="204"/>
      <c r="E26" s="206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</row>
    <row r="27" spans="1:18" x14ac:dyDescent="0.3">
      <c r="E27" s="203"/>
    </row>
    <row r="28" spans="1:18" x14ac:dyDescent="0.3">
      <c r="E28" s="202"/>
    </row>
    <row r="29" spans="1:18" x14ac:dyDescent="0.3">
      <c r="E29" s="202"/>
    </row>
    <row r="32" spans="1:18" s="32" customFormat="1" ht="30.75" customHeight="1" thickBot="1" x14ac:dyDescent="0.3">
      <c r="A32" s="724" t="s">
        <v>324</v>
      </c>
      <c r="B32" s="725"/>
      <c r="C32" s="725"/>
      <c r="D32" s="725"/>
      <c r="E32" s="725"/>
      <c r="F32" s="725"/>
      <c r="G32" s="725"/>
      <c r="H32" s="725"/>
      <c r="I32" s="726"/>
      <c r="J32" s="344"/>
    </row>
    <row r="33" ht="16.2" thickTop="1" x14ac:dyDescent="0.3"/>
  </sheetData>
  <mergeCells count="1">
    <mergeCell ref="A32:I32"/>
  </mergeCells>
  <hyperlinks>
    <hyperlink ref="A32" location="'Table of Contents'!A1" display="Link to Table of Contents "/>
  </hyperlinks>
  <pageMargins left="0.7" right="0.7" top="0.75" bottom="0.75" header="0.3" footer="0.3"/>
  <pageSetup paperSize="9" scale="8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96"/>
  <sheetViews>
    <sheetView zoomScaleNormal="100" workbookViewId="0">
      <pane ySplit="1" topLeftCell="A56" activePane="bottomLeft" state="frozen"/>
      <selection pane="bottomLeft" activeCell="A76" sqref="A76"/>
    </sheetView>
  </sheetViews>
  <sheetFormatPr defaultColWidth="8.81640625" defaultRowHeight="15.6" x14ac:dyDescent="0.25"/>
  <cols>
    <col min="1" max="1" width="37.7265625" style="20" customWidth="1"/>
    <col min="2" max="3" width="16.7265625" style="20" hidden="1" customWidth="1"/>
    <col min="4" max="5" width="16.26953125" style="20" hidden="1" customWidth="1"/>
    <col min="6" max="6" width="11.81640625" style="20" hidden="1" customWidth="1"/>
    <col min="7" max="7" width="11.7265625" style="20" hidden="1" customWidth="1"/>
    <col min="8" max="8" width="9.7265625" style="20" bestFit="1" customWidth="1"/>
    <col min="9" max="9" width="13.7265625" style="20" bestFit="1" customWidth="1"/>
    <col min="10" max="11" width="13" style="20" customWidth="1"/>
    <col min="12" max="16384" width="8.81640625" style="20"/>
  </cols>
  <sheetData>
    <row r="1" spans="1:11" s="41" customFormat="1" ht="42.75" customHeight="1" x14ac:dyDescent="0.25">
      <c r="A1" s="133" t="s">
        <v>396</v>
      </c>
      <c r="B1" s="25">
        <v>44470</v>
      </c>
      <c r="C1" s="41" t="s">
        <v>131</v>
      </c>
      <c r="D1" s="25">
        <v>44593</v>
      </c>
      <c r="E1" s="41" t="s">
        <v>136</v>
      </c>
      <c r="F1" s="210">
        <v>44594</v>
      </c>
      <c r="G1" s="217" t="s">
        <v>154</v>
      </c>
      <c r="H1" s="221">
        <v>44835</v>
      </c>
      <c r="I1" s="338" t="s">
        <v>157</v>
      </c>
      <c r="J1" s="221">
        <v>44986</v>
      </c>
      <c r="K1" s="338" t="s">
        <v>371</v>
      </c>
    </row>
    <row r="2" spans="1:11" s="135" customFormat="1" ht="31.2" x14ac:dyDescent="0.25">
      <c r="A2" s="492" t="s">
        <v>80</v>
      </c>
      <c r="B2" s="28">
        <v>603.13833168362953</v>
      </c>
      <c r="C2" s="28">
        <v>545.85022177127769</v>
      </c>
      <c r="D2" s="134">
        <f t="shared" ref="D2:D14" si="0">B2*1.01</f>
        <v>609.16971500046589</v>
      </c>
      <c r="E2" s="134">
        <f t="shared" ref="E2:E66" si="1">C2*1.01</f>
        <v>551.30872398899044</v>
      </c>
      <c r="F2" s="134">
        <f t="shared" ref="F2:F33" si="2">D2*1.03</f>
        <v>627.44480645047986</v>
      </c>
      <c r="G2" s="134">
        <f t="shared" ref="G2:G33" si="3">E2*1.03</f>
        <v>567.84798570866019</v>
      </c>
      <c r="H2" s="225">
        <f>IF(F2*0.01&lt;9.58,F2+9.58,F2*1.01)</f>
        <v>637.0248064504799</v>
      </c>
      <c r="I2" s="225">
        <f>IF(G2*0.01&lt;9.58,G2+9.58,G2*1.01)</f>
        <v>577.42798570866023</v>
      </c>
      <c r="J2" s="225">
        <f>H2*1.02</f>
        <v>649.76530257948946</v>
      </c>
      <c r="K2" s="225">
        <f>I2*1.02</f>
        <v>588.9765454228334</v>
      </c>
    </row>
    <row r="3" spans="1:11" x14ac:dyDescent="0.25">
      <c r="A3" s="24" t="s">
        <v>57</v>
      </c>
      <c r="B3" s="29">
        <v>607.73780963993465</v>
      </c>
      <c r="C3" s="29">
        <v>559.62203796399046</v>
      </c>
      <c r="D3" s="134">
        <f t="shared" si="0"/>
        <v>613.815187736334</v>
      </c>
      <c r="E3" s="134">
        <f t="shared" si="1"/>
        <v>565.2182583436304</v>
      </c>
      <c r="F3" s="134">
        <f t="shared" si="2"/>
        <v>632.22964336842404</v>
      </c>
      <c r="G3" s="134">
        <f t="shared" si="3"/>
        <v>582.17480609393931</v>
      </c>
      <c r="H3" s="225">
        <f t="shared" ref="H3:H14" si="4">IF(F3*0.01&lt;9.58,F3+9.58,F3*1.01)</f>
        <v>641.80964336842408</v>
      </c>
      <c r="I3" s="225">
        <f t="shared" ref="I3:I66" si="5">IF(G3*0.01&lt;9.58,G3+9.58,G3*1.01)</f>
        <v>591.75480609393935</v>
      </c>
      <c r="J3" s="225">
        <f t="shared" ref="J3:K66" si="6">H3*1.02</f>
        <v>654.64583623579256</v>
      </c>
      <c r="K3" s="225">
        <f t="shared" si="6"/>
        <v>603.58990221581814</v>
      </c>
    </row>
    <row r="4" spans="1:11" x14ac:dyDescent="0.25">
      <c r="A4" s="136" t="s">
        <v>81</v>
      </c>
      <c r="B4" s="29">
        <v>609.62918375280788</v>
      </c>
      <c r="C4" s="29">
        <v>603.13312722334092</v>
      </c>
      <c r="D4" s="134">
        <f t="shared" si="0"/>
        <v>615.72547559033592</v>
      </c>
      <c r="E4" s="134">
        <f t="shared" si="1"/>
        <v>609.16445849557431</v>
      </c>
      <c r="F4" s="134">
        <f t="shared" si="2"/>
        <v>634.19723985804603</v>
      </c>
      <c r="G4" s="134">
        <f t="shared" si="3"/>
        <v>627.43939225044153</v>
      </c>
      <c r="H4" s="225">
        <f t="shared" si="4"/>
        <v>643.77723985804607</v>
      </c>
      <c r="I4" s="225">
        <f t="shared" si="5"/>
        <v>637.01939225044157</v>
      </c>
      <c r="J4" s="225">
        <f t="shared" si="6"/>
        <v>656.65278465520703</v>
      </c>
      <c r="K4" s="225">
        <f t="shared" si="6"/>
        <v>649.75978009545042</v>
      </c>
    </row>
    <row r="5" spans="1:11" x14ac:dyDescent="0.25">
      <c r="A5" s="24" t="s">
        <v>395</v>
      </c>
      <c r="B5" s="29">
        <v>611.42383987127255</v>
      </c>
      <c r="C5" s="29">
        <v>607.74246285011009</v>
      </c>
      <c r="D5" s="134">
        <f t="shared" si="0"/>
        <v>617.53807826998525</v>
      </c>
      <c r="E5" s="134">
        <f t="shared" si="1"/>
        <v>613.81988747861124</v>
      </c>
      <c r="F5" s="134">
        <f t="shared" si="2"/>
        <v>636.06422061808485</v>
      </c>
      <c r="G5" s="134">
        <f t="shared" si="3"/>
        <v>632.23448410296965</v>
      </c>
      <c r="H5" s="225">
        <f t="shared" si="4"/>
        <v>645.64422061808489</v>
      </c>
      <c r="I5" s="225">
        <f t="shared" si="5"/>
        <v>641.81448410296969</v>
      </c>
      <c r="J5" s="225">
        <f t="shared" si="6"/>
        <v>658.55710503044656</v>
      </c>
      <c r="K5" s="225">
        <f t="shared" si="6"/>
        <v>654.65077378502906</v>
      </c>
    </row>
    <row r="6" spans="1:11" x14ac:dyDescent="0.25">
      <c r="A6" s="24" t="s">
        <v>39</v>
      </c>
      <c r="B6" s="29">
        <v>613.25073532120689</v>
      </c>
      <c r="C6" s="29">
        <v>609.62941480134998</v>
      </c>
      <c r="D6" s="134">
        <f t="shared" si="0"/>
        <v>619.38324267441897</v>
      </c>
      <c r="E6" s="134">
        <f t="shared" si="1"/>
        <v>615.72570894936348</v>
      </c>
      <c r="F6" s="134">
        <f t="shared" si="2"/>
        <v>637.96473995465158</v>
      </c>
      <c r="G6" s="134">
        <f t="shared" si="3"/>
        <v>634.19748021784437</v>
      </c>
      <c r="H6" s="225">
        <f t="shared" si="4"/>
        <v>647.54473995465162</v>
      </c>
      <c r="I6" s="225">
        <f t="shared" si="5"/>
        <v>643.77748021784441</v>
      </c>
      <c r="J6" s="225">
        <f t="shared" si="6"/>
        <v>660.49563475374464</v>
      </c>
      <c r="K6" s="225">
        <f t="shared" si="6"/>
        <v>656.65302982220135</v>
      </c>
    </row>
    <row r="7" spans="1:11" x14ac:dyDescent="0.25">
      <c r="A7" s="24" t="s">
        <v>40</v>
      </c>
      <c r="B7" s="29">
        <v>615.21733454084188</v>
      </c>
      <c r="C7" s="29">
        <v>611.42356583695516</v>
      </c>
      <c r="D7" s="134">
        <f t="shared" si="0"/>
        <v>621.36950788625029</v>
      </c>
      <c r="E7" s="134">
        <f t="shared" si="1"/>
        <v>617.53780149532474</v>
      </c>
      <c r="F7" s="134">
        <f t="shared" si="2"/>
        <v>640.0105931228378</v>
      </c>
      <c r="G7" s="134">
        <f t="shared" si="3"/>
        <v>636.0639355401845</v>
      </c>
      <c r="H7" s="225">
        <f t="shared" si="4"/>
        <v>649.59059312283784</v>
      </c>
      <c r="I7" s="225">
        <f t="shared" si="5"/>
        <v>645.64393554018454</v>
      </c>
      <c r="J7" s="225">
        <f t="shared" si="6"/>
        <v>662.5824049852946</v>
      </c>
      <c r="K7" s="225">
        <f t="shared" si="6"/>
        <v>658.55681425098828</v>
      </c>
    </row>
    <row r="8" spans="1:11" x14ac:dyDescent="0.25">
      <c r="A8" s="24"/>
      <c r="B8" s="29">
        <v>615.21733454084188</v>
      </c>
      <c r="C8" s="29">
        <v>613.24865051110521</v>
      </c>
      <c r="D8" s="134">
        <f t="shared" si="0"/>
        <v>621.36950788625029</v>
      </c>
      <c r="E8" s="134">
        <f t="shared" si="1"/>
        <v>619.38113701621626</v>
      </c>
      <c r="F8" s="134">
        <f t="shared" si="2"/>
        <v>640.0105931228378</v>
      </c>
      <c r="G8" s="134">
        <f t="shared" si="3"/>
        <v>637.96257112670276</v>
      </c>
      <c r="H8" s="225">
        <f t="shared" si="4"/>
        <v>649.59059312283784</v>
      </c>
      <c r="I8" s="225">
        <f t="shared" si="5"/>
        <v>647.5425711267028</v>
      </c>
      <c r="J8" s="225">
        <f t="shared" si="6"/>
        <v>662.5824049852946</v>
      </c>
      <c r="K8" s="225">
        <f t="shared" si="6"/>
        <v>660.49342254923681</v>
      </c>
    </row>
    <row r="9" spans="1:11" x14ac:dyDescent="0.25">
      <c r="A9" s="24"/>
      <c r="B9" s="29">
        <v>615.21733454084188</v>
      </c>
      <c r="C9" s="29">
        <v>615.21809216513145</v>
      </c>
      <c r="D9" s="134">
        <f t="shared" si="0"/>
        <v>621.36950788625029</v>
      </c>
      <c r="E9" s="134">
        <f t="shared" si="1"/>
        <v>621.37027308678273</v>
      </c>
      <c r="F9" s="134">
        <f t="shared" si="2"/>
        <v>640.0105931228378</v>
      </c>
      <c r="G9" s="134">
        <f t="shared" si="3"/>
        <v>640.01138127938623</v>
      </c>
      <c r="H9" s="225">
        <f t="shared" si="4"/>
        <v>649.59059312283784</v>
      </c>
      <c r="I9" s="225">
        <f t="shared" si="5"/>
        <v>649.59138127938627</v>
      </c>
      <c r="J9" s="225">
        <f t="shared" si="6"/>
        <v>662.5824049852946</v>
      </c>
      <c r="K9" s="225">
        <f t="shared" si="6"/>
        <v>662.58320890497396</v>
      </c>
    </row>
    <row r="10" spans="1:11" x14ac:dyDescent="0.25">
      <c r="A10" s="24"/>
      <c r="B10" s="29">
        <v>615.21733454084188</v>
      </c>
      <c r="C10" s="29">
        <v>615.21809216513145</v>
      </c>
      <c r="D10" s="134">
        <f t="shared" si="0"/>
        <v>621.36950788625029</v>
      </c>
      <c r="E10" s="134">
        <f t="shared" si="1"/>
        <v>621.37027308678273</v>
      </c>
      <c r="F10" s="134">
        <f t="shared" si="2"/>
        <v>640.0105931228378</v>
      </c>
      <c r="G10" s="134">
        <f t="shared" si="3"/>
        <v>640.01138127938623</v>
      </c>
      <c r="H10" s="225">
        <f t="shared" si="4"/>
        <v>649.59059312283784</v>
      </c>
      <c r="I10" s="225">
        <f t="shared" si="5"/>
        <v>649.59138127938627</v>
      </c>
      <c r="J10" s="225">
        <f t="shared" si="6"/>
        <v>662.5824049852946</v>
      </c>
      <c r="K10" s="225">
        <f t="shared" si="6"/>
        <v>662.58320890497396</v>
      </c>
    </row>
    <row r="11" spans="1:11" x14ac:dyDescent="0.25">
      <c r="A11" s="24"/>
      <c r="B11" s="29">
        <v>616.87111648483301</v>
      </c>
      <c r="C11" s="29">
        <v>615.21809216513145</v>
      </c>
      <c r="D11" s="134">
        <f t="shared" si="0"/>
        <v>623.03982764968134</v>
      </c>
      <c r="E11" s="134">
        <f t="shared" si="1"/>
        <v>621.37027308678273</v>
      </c>
      <c r="F11" s="134">
        <f t="shared" si="2"/>
        <v>641.73102247917177</v>
      </c>
      <c r="G11" s="134">
        <f t="shared" si="3"/>
        <v>640.01138127938623</v>
      </c>
      <c r="H11" s="225">
        <f t="shared" si="4"/>
        <v>651.31102247917181</v>
      </c>
      <c r="I11" s="225">
        <f t="shared" si="5"/>
        <v>649.59138127938627</v>
      </c>
      <c r="J11" s="225">
        <f t="shared" si="6"/>
        <v>664.33724292875524</v>
      </c>
      <c r="K11" s="225">
        <f t="shared" si="6"/>
        <v>662.58320890497396</v>
      </c>
    </row>
    <row r="12" spans="1:11" x14ac:dyDescent="0.25">
      <c r="A12" s="24"/>
      <c r="B12" s="29">
        <v>619.42472689825297</v>
      </c>
      <c r="C12" s="29">
        <v>615.21809216513145</v>
      </c>
      <c r="D12" s="134">
        <f t="shared" si="0"/>
        <v>625.61897416723548</v>
      </c>
      <c r="E12" s="134">
        <f t="shared" si="1"/>
        <v>621.37027308678273</v>
      </c>
      <c r="F12" s="134">
        <f t="shared" si="2"/>
        <v>644.38754339225261</v>
      </c>
      <c r="G12" s="134">
        <f t="shared" si="3"/>
        <v>640.01138127938623</v>
      </c>
      <c r="H12" s="225">
        <f t="shared" si="4"/>
        <v>653.96754339225265</v>
      </c>
      <c r="I12" s="225">
        <f t="shared" si="5"/>
        <v>649.59138127938627</v>
      </c>
      <c r="J12" s="225">
        <f t="shared" si="6"/>
        <v>667.0468942600977</v>
      </c>
      <c r="K12" s="225">
        <f t="shared" si="6"/>
        <v>662.58320890497396</v>
      </c>
    </row>
    <row r="13" spans="1:11" x14ac:dyDescent="0.25">
      <c r="A13" s="24"/>
      <c r="B13" s="29">
        <v>621.91449705133755</v>
      </c>
      <c r="C13" s="29">
        <v>616.86830751337834</v>
      </c>
      <c r="D13" s="134">
        <f t="shared" si="0"/>
        <v>628.13364202185096</v>
      </c>
      <c r="E13" s="134">
        <f t="shared" si="1"/>
        <v>623.03699058851214</v>
      </c>
      <c r="F13" s="134">
        <f t="shared" si="2"/>
        <v>646.97765128250649</v>
      </c>
      <c r="G13" s="134">
        <f t="shared" si="3"/>
        <v>641.72810030616756</v>
      </c>
      <c r="H13" s="225">
        <f t="shared" si="4"/>
        <v>656.55765128250653</v>
      </c>
      <c r="I13" s="225">
        <f t="shared" si="5"/>
        <v>651.3081003061676</v>
      </c>
      <c r="J13" s="225">
        <f t="shared" si="6"/>
        <v>669.6888043081567</v>
      </c>
      <c r="K13" s="225">
        <f t="shared" si="6"/>
        <v>664.334262312291</v>
      </c>
    </row>
    <row r="14" spans="1:11" x14ac:dyDescent="0.25">
      <c r="A14" s="24"/>
      <c r="B14" s="29">
        <v>624.43618733458982</v>
      </c>
      <c r="C14" s="29">
        <v>619.42442774643951</v>
      </c>
      <c r="D14" s="134">
        <f t="shared" si="0"/>
        <v>630.68054920793577</v>
      </c>
      <c r="E14" s="134">
        <f t="shared" si="1"/>
        <v>625.61867202390386</v>
      </c>
      <c r="F14" s="134">
        <f t="shared" si="2"/>
        <v>649.60096568417384</v>
      </c>
      <c r="G14" s="134">
        <f t="shared" si="3"/>
        <v>644.38723218462098</v>
      </c>
      <c r="H14" s="225">
        <f t="shared" si="4"/>
        <v>659.18096568417388</v>
      </c>
      <c r="I14" s="225">
        <f t="shared" si="5"/>
        <v>653.96723218462103</v>
      </c>
      <c r="J14" s="225">
        <f t="shared" si="6"/>
        <v>672.36458499785738</v>
      </c>
      <c r="K14" s="225">
        <f t="shared" si="6"/>
        <v>667.0465768283135</v>
      </c>
    </row>
    <row r="15" spans="1:11" x14ac:dyDescent="0.25">
      <c r="A15" s="24"/>
      <c r="C15" s="29">
        <v>621.91948334107769</v>
      </c>
      <c r="D15" s="134"/>
      <c r="E15" s="134">
        <f t="shared" si="1"/>
        <v>628.13867817448852</v>
      </c>
      <c r="F15" s="134"/>
      <c r="G15" s="134">
        <f t="shared" si="3"/>
        <v>646.98283851972315</v>
      </c>
      <c r="H15" s="225"/>
      <c r="I15" s="225">
        <f t="shared" si="5"/>
        <v>656.56283851972319</v>
      </c>
      <c r="J15" s="225"/>
      <c r="K15" s="225">
        <f t="shared" si="6"/>
        <v>669.69409529011762</v>
      </c>
    </row>
    <row r="16" spans="1:11" s="53" customFormat="1" x14ac:dyDescent="0.25">
      <c r="A16" s="116"/>
      <c r="C16" s="192">
        <v>624.44120748250009</v>
      </c>
      <c r="D16" s="657"/>
      <c r="E16" s="657">
        <f t="shared" si="1"/>
        <v>630.68561955732514</v>
      </c>
      <c r="F16" s="657"/>
      <c r="G16" s="657">
        <f t="shared" si="3"/>
        <v>649.60618814404495</v>
      </c>
      <c r="H16" s="658"/>
      <c r="I16" s="658">
        <f t="shared" si="5"/>
        <v>659.18618814404499</v>
      </c>
      <c r="J16" s="225"/>
      <c r="K16" s="225">
        <f t="shared" si="6"/>
        <v>672.36991190692595</v>
      </c>
    </row>
    <row r="17" spans="1:11" s="130" customFormat="1" ht="31.2" x14ac:dyDescent="0.25">
      <c r="A17" s="663" t="s">
        <v>58</v>
      </c>
      <c r="B17" s="660">
        <v>603.68640031861003</v>
      </c>
      <c r="C17" s="660">
        <v>546.33864764303951</v>
      </c>
      <c r="D17" s="661">
        <f t="shared" ref="D17:D29" si="7">B17*1.01</f>
        <v>609.72326432179614</v>
      </c>
      <c r="E17" s="661">
        <f t="shared" si="1"/>
        <v>551.80203411946991</v>
      </c>
      <c r="F17" s="661">
        <f t="shared" si="2"/>
        <v>628.01496225145002</v>
      </c>
      <c r="G17" s="661">
        <f t="shared" si="3"/>
        <v>568.35609514305406</v>
      </c>
      <c r="H17" s="634">
        <f t="shared" ref="H17:H29" si="8">IF(F17*0.01&lt;9.58,F17+9.58,F17*1.01)</f>
        <v>637.59496225145006</v>
      </c>
      <c r="I17" s="634">
        <f t="shared" si="5"/>
        <v>577.9360951430541</v>
      </c>
      <c r="J17" s="634">
        <f t="shared" si="6"/>
        <v>650.34686149647905</v>
      </c>
      <c r="K17" s="634">
        <f t="shared" si="6"/>
        <v>589.49481704591517</v>
      </c>
    </row>
    <row r="18" spans="1:11" x14ac:dyDescent="0.25">
      <c r="A18" s="24" t="s">
        <v>56</v>
      </c>
      <c r="B18" s="29">
        <v>608.29662471873814</v>
      </c>
      <c r="C18" s="29">
        <v>560.10448657047982</v>
      </c>
      <c r="D18" s="134">
        <f t="shared" si="7"/>
        <v>614.37959096592556</v>
      </c>
      <c r="E18" s="134">
        <f t="shared" si="1"/>
        <v>565.70553143618463</v>
      </c>
      <c r="F18" s="134">
        <f t="shared" si="2"/>
        <v>632.81097869490338</v>
      </c>
      <c r="G18" s="134">
        <f t="shared" si="3"/>
        <v>582.67669737927019</v>
      </c>
      <c r="H18" s="225">
        <f t="shared" si="8"/>
        <v>642.39097869490342</v>
      </c>
      <c r="I18" s="225">
        <f t="shared" si="5"/>
        <v>592.25669737927024</v>
      </c>
      <c r="J18" s="225">
        <f t="shared" si="6"/>
        <v>655.23879826880147</v>
      </c>
      <c r="K18" s="225">
        <f t="shared" si="6"/>
        <v>604.10183132685563</v>
      </c>
    </row>
    <row r="19" spans="1:11" x14ac:dyDescent="0.25">
      <c r="A19" s="136" t="s">
        <v>81</v>
      </c>
      <c r="B19" s="29">
        <v>610.18799883161125</v>
      </c>
      <c r="C19" s="29">
        <v>603.67962150430117</v>
      </c>
      <c r="D19" s="134">
        <f t="shared" si="7"/>
        <v>616.28987881992737</v>
      </c>
      <c r="E19" s="134">
        <f t="shared" si="1"/>
        <v>609.71641771934424</v>
      </c>
      <c r="F19" s="134">
        <f t="shared" si="2"/>
        <v>634.77857518452515</v>
      </c>
      <c r="G19" s="134">
        <f t="shared" si="3"/>
        <v>628.00791025092462</v>
      </c>
      <c r="H19" s="225">
        <f t="shared" si="8"/>
        <v>644.35857518452519</v>
      </c>
      <c r="I19" s="225">
        <f t="shared" si="5"/>
        <v>637.58791025092466</v>
      </c>
      <c r="J19" s="225">
        <f t="shared" si="6"/>
        <v>657.24574668821572</v>
      </c>
      <c r="K19" s="225">
        <f t="shared" si="6"/>
        <v>650.33966845594318</v>
      </c>
    </row>
    <row r="20" spans="1:11" x14ac:dyDescent="0.25">
      <c r="A20" s="20" t="s">
        <v>395</v>
      </c>
      <c r="B20" s="29">
        <v>612.04713361301503</v>
      </c>
      <c r="C20" s="29">
        <v>608.2992683439187</v>
      </c>
      <c r="D20" s="134">
        <f t="shared" si="7"/>
        <v>618.16760494914524</v>
      </c>
      <c r="E20" s="134">
        <f t="shared" si="1"/>
        <v>614.38226102735791</v>
      </c>
      <c r="F20" s="134">
        <f t="shared" si="2"/>
        <v>636.71263309761957</v>
      </c>
      <c r="G20" s="134">
        <f t="shared" si="3"/>
        <v>632.81372885817871</v>
      </c>
      <c r="H20" s="225">
        <f t="shared" si="8"/>
        <v>646.29263309761961</v>
      </c>
      <c r="I20" s="225">
        <f t="shared" si="5"/>
        <v>642.39372885817875</v>
      </c>
      <c r="J20" s="225">
        <f t="shared" si="6"/>
        <v>659.21848575957199</v>
      </c>
      <c r="K20" s="225">
        <f t="shared" si="6"/>
        <v>655.24160343534231</v>
      </c>
    </row>
    <row r="21" spans="1:11" x14ac:dyDescent="0.25">
      <c r="A21" s="137" t="s">
        <v>130</v>
      </c>
      <c r="B21" s="29">
        <v>613.77731106854094</v>
      </c>
      <c r="C21" s="29">
        <v>610.18622029515848</v>
      </c>
      <c r="D21" s="134">
        <f t="shared" si="7"/>
        <v>619.91508417922637</v>
      </c>
      <c r="E21" s="134">
        <f t="shared" si="1"/>
        <v>616.28808249811004</v>
      </c>
      <c r="F21" s="134">
        <f t="shared" si="2"/>
        <v>638.51253670460312</v>
      </c>
      <c r="G21" s="134">
        <f t="shared" si="3"/>
        <v>634.77672497305332</v>
      </c>
      <c r="H21" s="225">
        <f t="shared" si="8"/>
        <v>648.09253670460316</v>
      </c>
      <c r="I21" s="225">
        <f t="shared" si="5"/>
        <v>644.35672497305336</v>
      </c>
      <c r="J21" s="225">
        <f t="shared" si="6"/>
        <v>661.05438743869524</v>
      </c>
      <c r="K21" s="225">
        <f t="shared" si="6"/>
        <v>657.24385947251449</v>
      </c>
    </row>
    <row r="22" spans="1:11" x14ac:dyDescent="0.25">
      <c r="A22" s="24"/>
      <c r="B22" s="29">
        <v>613.77731106854094</v>
      </c>
      <c r="C22" s="29">
        <v>612.04875384932495</v>
      </c>
      <c r="D22" s="134">
        <f t="shared" si="7"/>
        <v>619.91508417922637</v>
      </c>
      <c r="E22" s="134">
        <f t="shared" si="1"/>
        <v>618.16924138781826</v>
      </c>
      <c r="F22" s="134">
        <f t="shared" si="2"/>
        <v>638.51253670460312</v>
      </c>
      <c r="G22" s="134">
        <f t="shared" si="3"/>
        <v>636.7143186294528</v>
      </c>
      <c r="H22" s="225">
        <f t="shared" si="8"/>
        <v>648.09253670460316</v>
      </c>
      <c r="I22" s="225">
        <f t="shared" si="5"/>
        <v>646.29431862945285</v>
      </c>
      <c r="J22" s="225">
        <f t="shared" si="6"/>
        <v>661.05438743869524</v>
      </c>
      <c r="K22" s="225">
        <f t="shared" si="6"/>
        <v>659.22020500204189</v>
      </c>
    </row>
    <row r="23" spans="1:11" x14ac:dyDescent="0.25">
      <c r="A23" s="24"/>
      <c r="B23" s="27">
        <v>613.78</v>
      </c>
      <c r="C23" s="54">
        <v>613.78</v>
      </c>
      <c r="D23" s="134">
        <f t="shared" si="7"/>
        <v>619.91779999999994</v>
      </c>
      <c r="E23" s="134">
        <f t="shared" si="1"/>
        <v>619.91779999999994</v>
      </c>
      <c r="F23" s="134">
        <f t="shared" si="2"/>
        <v>638.51533399999994</v>
      </c>
      <c r="G23" s="134">
        <f t="shared" si="3"/>
        <v>638.51533399999994</v>
      </c>
      <c r="H23" s="225">
        <f t="shared" si="8"/>
        <v>648.09533399999998</v>
      </c>
      <c r="I23" s="225">
        <f t="shared" si="5"/>
        <v>648.09533399999998</v>
      </c>
      <c r="J23" s="225">
        <f t="shared" si="6"/>
        <v>661.05724067999995</v>
      </c>
      <c r="K23" s="225">
        <f t="shared" si="6"/>
        <v>661.05724067999995</v>
      </c>
    </row>
    <row r="24" spans="1:11" x14ac:dyDescent="0.25">
      <c r="A24" s="24"/>
      <c r="B24" s="27">
        <v>613.78</v>
      </c>
      <c r="C24" s="54">
        <v>613.78</v>
      </c>
      <c r="D24" s="134">
        <f t="shared" si="7"/>
        <v>619.91779999999994</v>
      </c>
      <c r="E24" s="134">
        <f t="shared" si="1"/>
        <v>619.91779999999994</v>
      </c>
      <c r="F24" s="134">
        <f t="shared" si="2"/>
        <v>638.51533399999994</v>
      </c>
      <c r="G24" s="134">
        <f t="shared" si="3"/>
        <v>638.51533399999994</v>
      </c>
      <c r="H24" s="225">
        <f t="shared" si="8"/>
        <v>648.09533399999998</v>
      </c>
      <c r="I24" s="225">
        <f t="shared" si="5"/>
        <v>648.09533399999998</v>
      </c>
      <c r="J24" s="225">
        <f t="shared" si="6"/>
        <v>661.05724067999995</v>
      </c>
      <c r="K24" s="225">
        <f t="shared" si="6"/>
        <v>661.05724067999995</v>
      </c>
    </row>
    <row r="25" spans="1:11" x14ac:dyDescent="0.25">
      <c r="A25" s="24"/>
      <c r="B25" s="27">
        <v>615.38</v>
      </c>
      <c r="C25" s="54">
        <v>613.78</v>
      </c>
      <c r="D25" s="134">
        <f t="shared" si="7"/>
        <v>621.53380000000004</v>
      </c>
      <c r="E25" s="134">
        <f t="shared" si="1"/>
        <v>619.91779999999994</v>
      </c>
      <c r="F25" s="134">
        <f t="shared" si="2"/>
        <v>640.17981400000008</v>
      </c>
      <c r="G25" s="134">
        <f t="shared" si="3"/>
        <v>638.51533399999994</v>
      </c>
      <c r="H25" s="225">
        <f t="shared" si="8"/>
        <v>649.75981400000012</v>
      </c>
      <c r="I25" s="225">
        <f t="shared" si="5"/>
        <v>648.09533399999998</v>
      </c>
      <c r="J25" s="225">
        <f t="shared" si="6"/>
        <v>662.75501028000008</v>
      </c>
      <c r="K25" s="225">
        <f t="shared" si="6"/>
        <v>661.05724067999995</v>
      </c>
    </row>
    <row r="26" spans="1:11" x14ac:dyDescent="0.25">
      <c r="A26" s="24"/>
      <c r="B26" s="29">
        <v>617.35</v>
      </c>
      <c r="C26" s="54">
        <v>613.78</v>
      </c>
      <c r="D26" s="134">
        <f t="shared" si="7"/>
        <v>623.52350000000001</v>
      </c>
      <c r="E26" s="134">
        <f t="shared" si="1"/>
        <v>619.91779999999994</v>
      </c>
      <c r="F26" s="134">
        <f t="shared" si="2"/>
        <v>642.22920499999998</v>
      </c>
      <c r="G26" s="134">
        <f t="shared" si="3"/>
        <v>638.51533399999994</v>
      </c>
      <c r="H26" s="225">
        <f t="shared" si="8"/>
        <v>651.80920500000002</v>
      </c>
      <c r="I26" s="225">
        <f t="shared" si="5"/>
        <v>648.09533399999998</v>
      </c>
      <c r="J26" s="225">
        <f t="shared" si="6"/>
        <v>664.84538910000003</v>
      </c>
      <c r="K26" s="225">
        <f t="shared" si="6"/>
        <v>661.05724067999995</v>
      </c>
    </row>
    <row r="27" spans="1:11" x14ac:dyDescent="0.25">
      <c r="A27" s="24"/>
      <c r="B27" s="29">
        <v>619.93544898093705</v>
      </c>
      <c r="C27" s="30">
        <v>615.37777575510825</v>
      </c>
      <c r="D27" s="134">
        <f t="shared" si="7"/>
        <v>626.13480347074642</v>
      </c>
      <c r="E27" s="134">
        <f t="shared" si="1"/>
        <v>621.53155351265934</v>
      </c>
      <c r="F27" s="134">
        <f t="shared" si="2"/>
        <v>644.91884757486878</v>
      </c>
      <c r="G27" s="134">
        <f t="shared" si="3"/>
        <v>640.17750011803912</v>
      </c>
      <c r="H27" s="225">
        <f t="shared" si="8"/>
        <v>654.49884757486882</v>
      </c>
      <c r="I27" s="225">
        <f t="shared" si="5"/>
        <v>649.75750011803916</v>
      </c>
      <c r="J27" s="225">
        <f t="shared" si="6"/>
        <v>667.58882452636624</v>
      </c>
      <c r="K27" s="225">
        <f t="shared" si="6"/>
        <v>662.75265012039995</v>
      </c>
    </row>
    <row r="28" spans="1:11" x14ac:dyDescent="0.25">
      <c r="A28" s="24"/>
      <c r="B28" s="29">
        <v>622.43585917741075</v>
      </c>
      <c r="C28" s="29">
        <v>617.34687149433034</v>
      </c>
      <c r="D28" s="134">
        <f t="shared" si="7"/>
        <v>628.6602177691849</v>
      </c>
      <c r="E28" s="134">
        <f t="shared" si="1"/>
        <v>623.52034020927363</v>
      </c>
      <c r="F28" s="134">
        <f t="shared" si="2"/>
        <v>647.52002430226048</v>
      </c>
      <c r="G28" s="134">
        <f t="shared" si="3"/>
        <v>642.22595041555189</v>
      </c>
      <c r="H28" s="225">
        <f t="shared" si="8"/>
        <v>657.10002430226052</v>
      </c>
      <c r="I28" s="225">
        <f t="shared" si="5"/>
        <v>651.80595041555193</v>
      </c>
      <c r="J28" s="225">
        <f t="shared" si="6"/>
        <v>670.2420247883058</v>
      </c>
      <c r="K28" s="225">
        <f t="shared" si="6"/>
        <v>664.84206942386299</v>
      </c>
    </row>
    <row r="29" spans="1:11" x14ac:dyDescent="0.25">
      <c r="A29" s="24"/>
      <c r="B29" s="29">
        <v>624.93626937388444</v>
      </c>
      <c r="C29" s="29">
        <v>619.93139123379615</v>
      </c>
      <c r="D29" s="134">
        <f t="shared" si="7"/>
        <v>631.18563206762326</v>
      </c>
      <c r="E29" s="134">
        <f t="shared" si="1"/>
        <v>626.13070514613412</v>
      </c>
      <c r="F29" s="134">
        <f t="shared" si="2"/>
        <v>650.12120102965196</v>
      </c>
      <c r="G29" s="134">
        <f t="shared" si="3"/>
        <v>644.91462630051819</v>
      </c>
      <c r="H29" s="225">
        <f t="shared" si="8"/>
        <v>659.701201029652</v>
      </c>
      <c r="I29" s="225">
        <f t="shared" si="5"/>
        <v>654.49462630051823</v>
      </c>
      <c r="J29" s="225">
        <f t="shared" si="6"/>
        <v>672.89522505024502</v>
      </c>
      <c r="K29" s="225">
        <f t="shared" si="6"/>
        <v>667.58451882652867</v>
      </c>
    </row>
    <row r="30" spans="1:11" x14ac:dyDescent="0.25">
      <c r="A30" s="24"/>
      <c r="C30" s="29">
        <v>622.43638728897054</v>
      </c>
      <c r="D30" s="134"/>
      <c r="E30" s="134">
        <f t="shared" si="1"/>
        <v>628.66075116186028</v>
      </c>
      <c r="F30" s="134"/>
      <c r="G30" s="134">
        <f t="shared" si="3"/>
        <v>647.52057369671616</v>
      </c>
      <c r="H30" s="225"/>
      <c r="I30" s="225">
        <f t="shared" si="5"/>
        <v>657.1005736967162</v>
      </c>
      <c r="J30" s="225"/>
      <c r="K30" s="225">
        <f t="shared" si="6"/>
        <v>670.2425851706505</v>
      </c>
    </row>
    <row r="31" spans="1:11" s="53" customFormat="1" x14ac:dyDescent="0.25">
      <c r="A31" s="116"/>
      <c r="C31" s="192">
        <v>624.93144288360872</v>
      </c>
      <c r="D31" s="657"/>
      <c r="E31" s="657">
        <f>C31*1.01</f>
        <v>631.18075731244483</v>
      </c>
      <c r="F31" s="657"/>
      <c r="G31" s="657">
        <f t="shared" si="3"/>
        <v>650.1161800318182</v>
      </c>
      <c r="H31" s="658"/>
      <c r="I31" s="658">
        <f t="shared" si="5"/>
        <v>659.69618003181824</v>
      </c>
      <c r="J31" s="225"/>
      <c r="K31" s="225">
        <f t="shared" si="6"/>
        <v>672.89010363245461</v>
      </c>
    </row>
    <row r="32" spans="1:11" s="130" customFormat="1" x14ac:dyDescent="0.25">
      <c r="A32" s="659" t="s">
        <v>397</v>
      </c>
      <c r="B32" s="660">
        <v>610.19276038356963</v>
      </c>
      <c r="C32" s="660">
        <v>552.19366574787841</v>
      </c>
      <c r="D32" s="661">
        <f t="shared" ref="D32:D44" si="9">B32*1.01</f>
        <v>616.29468798740538</v>
      </c>
      <c r="E32" s="661">
        <f t="shared" si="1"/>
        <v>557.71560240535723</v>
      </c>
      <c r="F32" s="661">
        <f t="shared" si="2"/>
        <v>634.78352862702752</v>
      </c>
      <c r="G32" s="661">
        <f t="shared" si="3"/>
        <v>574.44707047751797</v>
      </c>
      <c r="H32" s="634">
        <f t="shared" ref="H32:H44" si="10">IF(F32*0.01&lt;9.58,F32+9.58,F32*1.01)</f>
        <v>644.36352862702756</v>
      </c>
      <c r="I32" s="634">
        <f t="shared" si="5"/>
        <v>584.02707047751801</v>
      </c>
      <c r="J32" s="634">
        <f t="shared" si="6"/>
        <v>657.25079919956818</v>
      </c>
      <c r="K32" s="634">
        <f t="shared" si="6"/>
        <v>595.70761188706842</v>
      </c>
    </row>
    <row r="33" spans="1:11" x14ac:dyDescent="0.25">
      <c r="A33" s="138" t="s">
        <v>82</v>
      </c>
      <c r="B33" s="29">
        <v>611.99816294585753</v>
      </c>
      <c r="C33" s="29">
        <v>563.95549165940827</v>
      </c>
      <c r="D33" s="134">
        <f t="shared" si="9"/>
        <v>618.11814457531614</v>
      </c>
      <c r="E33" s="134">
        <f t="shared" si="1"/>
        <v>569.59504657600235</v>
      </c>
      <c r="F33" s="134">
        <f t="shared" si="2"/>
        <v>636.66168891257564</v>
      </c>
      <c r="G33" s="134">
        <f t="shared" si="3"/>
        <v>586.68289797328248</v>
      </c>
      <c r="H33" s="225">
        <f t="shared" si="10"/>
        <v>646.24168891257568</v>
      </c>
      <c r="I33" s="225">
        <f t="shared" si="5"/>
        <v>596.26289797328252</v>
      </c>
      <c r="J33" s="225">
        <f t="shared" si="6"/>
        <v>659.16652269082726</v>
      </c>
      <c r="K33" s="225">
        <f t="shared" si="6"/>
        <v>608.18815593274815</v>
      </c>
    </row>
    <row r="34" spans="1:11" x14ac:dyDescent="0.25">
      <c r="A34" s="24" t="s">
        <v>83</v>
      </c>
      <c r="B34" s="29">
        <v>613.78207262049932</v>
      </c>
      <c r="C34" s="29">
        <v>610.19098184711697</v>
      </c>
      <c r="D34" s="134">
        <f t="shared" si="9"/>
        <v>619.91989334670427</v>
      </c>
      <c r="E34" s="134">
        <f t="shared" si="1"/>
        <v>616.29289166558817</v>
      </c>
      <c r="F34" s="134">
        <f t="shared" ref="F34:F64" si="11">D34*1.03</f>
        <v>638.51749014710538</v>
      </c>
      <c r="G34" s="134">
        <f t="shared" ref="G34:G65" si="12">E34*1.03</f>
        <v>634.7816784155558</v>
      </c>
      <c r="H34" s="225">
        <f t="shared" si="10"/>
        <v>648.09749014710542</v>
      </c>
      <c r="I34" s="225">
        <f t="shared" si="5"/>
        <v>644.36167841555584</v>
      </c>
      <c r="J34" s="225">
        <f t="shared" si="6"/>
        <v>661.05943995004759</v>
      </c>
      <c r="K34" s="225">
        <f t="shared" si="6"/>
        <v>657.24891198386695</v>
      </c>
    </row>
    <row r="35" spans="1:11" x14ac:dyDescent="0.25">
      <c r="A35" s="24"/>
      <c r="B35" s="29">
        <v>613.78207262049932</v>
      </c>
      <c r="C35" s="29">
        <v>611.99544409557029</v>
      </c>
      <c r="D35" s="134">
        <f t="shared" si="9"/>
        <v>619.91989334670427</v>
      </c>
      <c r="E35" s="134">
        <f t="shared" si="1"/>
        <v>618.11539853652596</v>
      </c>
      <c r="F35" s="134">
        <f t="shared" si="11"/>
        <v>638.51749014710538</v>
      </c>
      <c r="G35" s="134">
        <f t="shared" si="12"/>
        <v>636.65886049262178</v>
      </c>
      <c r="H35" s="225">
        <f t="shared" si="10"/>
        <v>648.09749014710542</v>
      </c>
      <c r="I35" s="225">
        <f t="shared" si="5"/>
        <v>646.23886049262182</v>
      </c>
      <c r="J35" s="225">
        <f t="shared" si="6"/>
        <v>661.05943995004759</v>
      </c>
      <c r="K35" s="225">
        <f t="shared" si="6"/>
        <v>659.16363770247426</v>
      </c>
    </row>
    <row r="36" spans="1:11" x14ac:dyDescent="0.25">
      <c r="A36" s="24"/>
      <c r="B36" s="29">
        <v>613.78207262049932</v>
      </c>
      <c r="C36" s="29">
        <v>613.78981861475222</v>
      </c>
      <c r="D36" s="134">
        <f t="shared" si="9"/>
        <v>619.91989334670427</v>
      </c>
      <c r="E36" s="134">
        <f t="shared" si="1"/>
        <v>619.9277168008997</v>
      </c>
      <c r="F36" s="134">
        <f t="shared" si="11"/>
        <v>638.51749014710538</v>
      </c>
      <c r="G36" s="134">
        <f t="shared" si="12"/>
        <v>638.5255483049267</v>
      </c>
      <c r="H36" s="225">
        <f t="shared" si="10"/>
        <v>648.09749014710542</v>
      </c>
      <c r="I36" s="225">
        <f t="shared" si="5"/>
        <v>648.10554830492674</v>
      </c>
      <c r="J36" s="225">
        <f t="shared" si="6"/>
        <v>661.05943995004759</v>
      </c>
      <c r="K36" s="225">
        <f t="shared" si="6"/>
        <v>661.06765927102526</v>
      </c>
    </row>
    <row r="37" spans="1:11" x14ac:dyDescent="0.25">
      <c r="A37" s="24"/>
      <c r="B37" s="29">
        <v>613.78207262049932</v>
      </c>
      <c r="C37" s="29">
        <v>613.78981861475222</v>
      </c>
      <c r="D37" s="134">
        <f t="shared" si="9"/>
        <v>619.91989334670427</v>
      </c>
      <c r="E37" s="134">
        <f t="shared" si="1"/>
        <v>619.9277168008997</v>
      </c>
      <c r="F37" s="134">
        <f t="shared" si="11"/>
        <v>638.51749014710538</v>
      </c>
      <c r="G37" s="134">
        <f t="shared" si="12"/>
        <v>638.5255483049267</v>
      </c>
      <c r="H37" s="225">
        <f t="shared" si="10"/>
        <v>648.09749014710542</v>
      </c>
      <c r="I37" s="225">
        <f t="shared" si="5"/>
        <v>648.10554830492674</v>
      </c>
      <c r="J37" s="225">
        <f t="shared" si="6"/>
        <v>661.05943995004759</v>
      </c>
      <c r="K37" s="225">
        <f t="shared" si="6"/>
        <v>661.06765927102526</v>
      </c>
    </row>
    <row r="38" spans="1:11" x14ac:dyDescent="0.25">
      <c r="A38" s="24"/>
      <c r="B38" s="29">
        <v>615.38622481821778</v>
      </c>
      <c r="C38" s="29">
        <v>613.78981861475222</v>
      </c>
      <c r="D38" s="134">
        <f t="shared" si="9"/>
        <v>621.54008706640002</v>
      </c>
      <c r="E38" s="134">
        <f t="shared" si="1"/>
        <v>619.9277168008997</v>
      </c>
      <c r="F38" s="134">
        <f t="shared" si="11"/>
        <v>640.18628967839209</v>
      </c>
      <c r="G38" s="134">
        <f t="shared" si="12"/>
        <v>638.5255483049267</v>
      </c>
      <c r="H38" s="225">
        <f t="shared" si="10"/>
        <v>649.76628967839213</v>
      </c>
      <c r="I38" s="225">
        <f t="shared" si="5"/>
        <v>648.10554830492674</v>
      </c>
      <c r="J38" s="225">
        <f t="shared" si="6"/>
        <v>662.76161547196</v>
      </c>
      <c r="K38" s="225">
        <f t="shared" si="6"/>
        <v>661.06765927102526</v>
      </c>
    </row>
    <row r="39" spans="1:11" x14ac:dyDescent="0.25">
      <c r="A39" s="24"/>
      <c r="B39" s="29">
        <v>617.35463284522882</v>
      </c>
      <c r="C39" s="29">
        <v>613.78981861475222</v>
      </c>
      <c r="D39" s="134">
        <f t="shared" si="9"/>
        <v>623.52817917368111</v>
      </c>
      <c r="E39" s="134">
        <f t="shared" si="1"/>
        <v>619.9277168008997</v>
      </c>
      <c r="F39" s="134">
        <f t="shared" si="11"/>
        <v>642.23402454889151</v>
      </c>
      <c r="G39" s="134">
        <f t="shared" si="12"/>
        <v>638.5255483049267</v>
      </c>
      <c r="H39" s="225">
        <f t="shared" si="10"/>
        <v>651.81402454889155</v>
      </c>
      <c r="I39" s="225">
        <f t="shared" si="5"/>
        <v>648.10554830492674</v>
      </c>
      <c r="J39" s="225">
        <f t="shared" si="6"/>
        <v>664.85030503986934</v>
      </c>
      <c r="K39" s="225">
        <f t="shared" si="6"/>
        <v>661.06765927102526</v>
      </c>
    </row>
    <row r="40" spans="1:11" x14ac:dyDescent="0.25">
      <c r="A40" s="24"/>
      <c r="B40" s="29">
        <v>619.94016338881681</v>
      </c>
      <c r="C40" s="29">
        <v>615.38249016298801</v>
      </c>
      <c r="D40" s="134">
        <f t="shared" si="9"/>
        <v>626.13956502270503</v>
      </c>
      <c r="E40" s="134">
        <f t="shared" si="1"/>
        <v>621.53631506461784</v>
      </c>
      <c r="F40" s="134">
        <f t="shared" si="11"/>
        <v>644.92375197338617</v>
      </c>
      <c r="G40" s="134">
        <f t="shared" si="12"/>
        <v>640.1824045165564</v>
      </c>
      <c r="H40" s="225">
        <f t="shared" si="10"/>
        <v>654.50375197338622</v>
      </c>
      <c r="I40" s="225">
        <f t="shared" si="5"/>
        <v>649.76240451655644</v>
      </c>
      <c r="J40" s="225">
        <f t="shared" si="6"/>
        <v>667.59382701285392</v>
      </c>
      <c r="K40" s="225">
        <f t="shared" si="6"/>
        <v>662.75765260688763</v>
      </c>
    </row>
    <row r="41" spans="1:11" x14ac:dyDescent="0.25">
      <c r="A41" s="24"/>
      <c r="B41" s="29">
        <v>622.44057358529051</v>
      </c>
      <c r="C41" s="29">
        <v>617.36201629471009</v>
      </c>
      <c r="D41" s="134">
        <f t="shared" si="9"/>
        <v>628.66497932114339</v>
      </c>
      <c r="E41" s="134">
        <f t="shared" si="1"/>
        <v>623.53563645765723</v>
      </c>
      <c r="F41" s="134">
        <f t="shared" si="11"/>
        <v>647.52492870077776</v>
      </c>
      <c r="G41" s="134">
        <f t="shared" si="12"/>
        <v>642.24170555138699</v>
      </c>
      <c r="H41" s="225">
        <f t="shared" si="10"/>
        <v>657.1049287007778</v>
      </c>
      <c r="I41" s="225">
        <f t="shared" si="5"/>
        <v>651.82170555138703</v>
      </c>
      <c r="J41" s="225">
        <f t="shared" si="6"/>
        <v>670.24702727479337</v>
      </c>
      <c r="K41" s="225">
        <f t="shared" si="6"/>
        <v>664.85813966241483</v>
      </c>
    </row>
    <row r="42" spans="1:11" x14ac:dyDescent="0.25">
      <c r="A42" s="24"/>
      <c r="B42" s="29">
        <v>624.94098378176409</v>
      </c>
      <c r="C42" s="29">
        <v>619.93610564167591</v>
      </c>
      <c r="D42" s="134">
        <f t="shared" si="9"/>
        <v>631.19039361958176</v>
      </c>
      <c r="E42" s="134">
        <f t="shared" si="1"/>
        <v>626.13546669809273</v>
      </c>
      <c r="F42" s="134">
        <f t="shared" si="11"/>
        <v>650.12610542816924</v>
      </c>
      <c r="G42" s="134">
        <f t="shared" si="12"/>
        <v>644.91953069903548</v>
      </c>
      <c r="H42" s="225">
        <f t="shared" si="10"/>
        <v>659.70610542816928</v>
      </c>
      <c r="I42" s="225">
        <f t="shared" si="5"/>
        <v>654.49953069903552</v>
      </c>
      <c r="J42" s="225">
        <f t="shared" si="6"/>
        <v>672.9002275367327</v>
      </c>
      <c r="K42" s="225">
        <f t="shared" si="6"/>
        <v>667.58952131301623</v>
      </c>
    </row>
    <row r="43" spans="1:11" x14ac:dyDescent="0.25">
      <c r="A43" s="24"/>
      <c r="B43" s="29">
        <v>627.46267406501647</v>
      </c>
      <c r="C43" s="29">
        <v>622.44110169685018</v>
      </c>
      <c r="D43" s="134">
        <f t="shared" si="9"/>
        <v>633.73730080566668</v>
      </c>
      <c r="E43" s="134">
        <f t="shared" si="1"/>
        <v>628.66551271381866</v>
      </c>
      <c r="F43" s="134">
        <f t="shared" si="11"/>
        <v>652.74941982983671</v>
      </c>
      <c r="G43" s="134">
        <f t="shared" si="12"/>
        <v>647.52547809523321</v>
      </c>
      <c r="H43" s="225">
        <f t="shared" si="10"/>
        <v>662.32941982983675</v>
      </c>
      <c r="I43" s="225">
        <f t="shared" si="5"/>
        <v>657.10547809523325</v>
      </c>
      <c r="J43" s="225">
        <f t="shared" si="6"/>
        <v>675.57600822643349</v>
      </c>
      <c r="K43" s="225">
        <f t="shared" si="6"/>
        <v>670.24758765713796</v>
      </c>
    </row>
    <row r="44" spans="1:11" x14ac:dyDescent="0.25">
      <c r="A44" s="24"/>
      <c r="B44" s="27">
        <v>629.98436434826863</v>
      </c>
      <c r="C44" s="54">
        <v>624.94658768398858</v>
      </c>
      <c r="D44" s="134">
        <f t="shared" si="9"/>
        <v>636.28420799175137</v>
      </c>
      <c r="E44" s="134">
        <f t="shared" si="1"/>
        <v>631.19605356082843</v>
      </c>
      <c r="F44" s="134">
        <f t="shared" si="11"/>
        <v>655.37273423150396</v>
      </c>
      <c r="G44" s="134">
        <f t="shared" si="12"/>
        <v>650.1319351676533</v>
      </c>
      <c r="H44" s="225">
        <f t="shared" si="10"/>
        <v>664.952734231504</v>
      </c>
      <c r="I44" s="225">
        <f t="shared" si="5"/>
        <v>659.71193516765334</v>
      </c>
      <c r="J44" s="225">
        <f t="shared" si="6"/>
        <v>678.25178891613405</v>
      </c>
      <c r="K44" s="225">
        <f t="shared" si="6"/>
        <v>672.90617387100644</v>
      </c>
    </row>
    <row r="45" spans="1:11" x14ac:dyDescent="0.25">
      <c r="A45" s="24"/>
      <c r="C45" s="29">
        <v>627.46103426773482</v>
      </c>
      <c r="D45" s="134"/>
      <c r="E45" s="134">
        <f t="shared" si="1"/>
        <v>633.73564461041212</v>
      </c>
      <c r="F45" s="134"/>
      <c r="G45" s="134">
        <f t="shared" si="12"/>
        <v>652.74771394872448</v>
      </c>
      <c r="H45" s="225"/>
      <c r="I45" s="225">
        <f t="shared" si="5"/>
        <v>662.32771394872452</v>
      </c>
      <c r="J45" s="225"/>
      <c r="K45" s="225">
        <f t="shared" si="6"/>
        <v>675.57426822769901</v>
      </c>
    </row>
    <row r="46" spans="1:11" s="53" customFormat="1" x14ac:dyDescent="0.25">
      <c r="A46" s="116"/>
      <c r="C46" s="192">
        <v>629.97769625968544</v>
      </c>
      <c r="D46" s="657"/>
      <c r="E46" s="657">
        <f t="shared" si="1"/>
        <v>636.27747322228231</v>
      </c>
      <c r="F46" s="657"/>
      <c r="G46" s="657">
        <f t="shared" si="12"/>
        <v>655.36579741895082</v>
      </c>
      <c r="H46" s="658"/>
      <c r="I46" s="658">
        <f t="shared" si="5"/>
        <v>664.94579741895086</v>
      </c>
      <c r="J46" s="225"/>
      <c r="K46" s="225">
        <f t="shared" si="6"/>
        <v>678.24471336732984</v>
      </c>
    </row>
    <row r="47" spans="1:11" s="130" customFormat="1" x14ac:dyDescent="0.25">
      <c r="A47" s="662" t="s">
        <v>397</v>
      </c>
      <c r="B47" s="660">
        <v>618.0697311605112</v>
      </c>
      <c r="C47" s="660">
        <v>564.75901130752538</v>
      </c>
      <c r="D47" s="661">
        <f t="shared" ref="D47:D53" si="13">B47*1.01</f>
        <v>624.25042847211637</v>
      </c>
      <c r="E47" s="661">
        <f t="shared" si="1"/>
        <v>570.40660142060062</v>
      </c>
      <c r="F47" s="661">
        <f t="shared" si="11"/>
        <v>642.97794132627985</v>
      </c>
      <c r="G47" s="661">
        <f t="shared" si="12"/>
        <v>587.51879946321867</v>
      </c>
      <c r="H47" s="634">
        <f t="shared" ref="H47:H53" si="14">IF(F47*0.01&lt;9.58,F47+9.58,F47*1.01)</f>
        <v>652.55794132627989</v>
      </c>
      <c r="I47" s="634">
        <f t="shared" si="5"/>
        <v>597.09879946321871</v>
      </c>
      <c r="J47" s="634">
        <f t="shared" si="6"/>
        <v>665.60910015280547</v>
      </c>
      <c r="K47" s="634">
        <f t="shared" si="6"/>
        <v>609.0407754524831</v>
      </c>
    </row>
    <row r="48" spans="1:11" x14ac:dyDescent="0.25">
      <c r="A48" s="138" t="s">
        <v>84</v>
      </c>
      <c r="B48" s="29">
        <v>635.6790029697197</v>
      </c>
      <c r="C48" s="29">
        <v>597.56790429957971</v>
      </c>
      <c r="D48" s="134">
        <f t="shared" si="13"/>
        <v>642.03579299941691</v>
      </c>
      <c r="E48" s="134">
        <f t="shared" si="1"/>
        <v>603.54358334257552</v>
      </c>
      <c r="F48" s="134">
        <f t="shared" si="11"/>
        <v>661.29686678939947</v>
      </c>
      <c r="G48" s="134">
        <f t="shared" si="12"/>
        <v>621.64989084285276</v>
      </c>
      <c r="H48" s="225">
        <f t="shared" si="14"/>
        <v>670.87686678939951</v>
      </c>
      <c r="I48" s="225">
        <f t="shared" si="5"/>
        <v>631.2298908428528</v>
      </c>
      <c r="J48" s="225">
        <f t="shared" si="6"/>
        <v>684.2944041251875</v>
      </c>
      <c r="K48" s="225">
        <f t="shared" si="6"/>
        <v>643.85448865970989</v>
      </c>
    </row>
    <row r="49" spans="1:11" x14ac:dyDescent="0.25">
      <c r="A49" s="24" t="s">
        <v>83</v>
      </c>
      <c r="B49" s="29">
        <v>645.48036515586659</v>
      </c>
      <c r="C49" s="29">
        <v>618.0697311605112</v>
      </c>
      <c r="D49" s="134">
        <f t="shared" si="13"/>
        <v>651.93516880742527</v>
      </c>
      <c r="E49" s="134">
        <f t="shared" si="1"/>
        <v>624.25042847211637</v>
      </c>
      <c r="F49" s="134">
        <f t="shared" si="11"/>
        <v>671.49322387164807</v>
      </c>
      <c r="G49" s="134">
        <f t="shared" si="12"/>
        <v>642.97794132627985</v>
      </c>
      <c r="H49" s="225">
        <f t="shared" si="14"/>
        <v>681.07322387164811</v>
      </c>
      <c r="I49" s="225">
        <f t="shared" si="5"/>
        <v>652.55794132627989</v>
      </c>
      <c r="J49" s="225">
        <f t="shared" si="6"/>
        <v>694.69468834908105</v>
      </c>
      <c r="K49" s="225">
        <f t="shared" si="6"/>
        <v>665.60910015280547</v>
      </c>
    </row>
    <row r="50" spans="1:11" x14ac:dyDescent="0.25">
      <c r="A50" s="24"/>
      <c r="B50" s="29">
        <v>657.12618379086643</v>
      </c>
      <c r="C50" s="29">
        <v>635.6790029697197</v>
      </c>
      <c r="D50" s="134">
        <f t="shared" si="13"/>
        <v>663.69744562877509</v>
      </c>
      <c r="E50" s="134">
        <f t="shared" si="1"/>
        <v>642.03579299941691</v>
      </c>
      <c r="F50" s="134">
        <f t="shared" si="11"/>
        <v>683.60836899763831</v>
      </c>
      <c r="G50" s="134">
        <f t="shared" si="12"/>
        <v>661.29686678939947</v>
      </c>
      <c r="H50" s="225">
        <f t="shared" si="14"/>
        <v>693.18836899763835</v>
      </c>
      <c r="I50" s="225">
        <f t="shared" si="5"/>
        <v>670.87686678939951</v>
      </c>
      <c r="J50" s="225">
        <f t="shared" si="6"/>
        <v>707.05213637759118</v>
      </c>
      <c r="K50" s="225">
        <f t="shared" si="6"/>
        <v>684.2944041251875</v>
      </c>
    </row>
    <row r="51" spans="1:11" x14ac:dyDescent="0.25">
      <c r="A51" s="24"/>
      <c r="B51" s="29">
        <v>662.32691324926702</v>
      </c>
      <c r="C51" s="29">
        <v>645.48036515586659</v>
      </c>
      <c r="D51" s="134">
        <f t="shared" si="13"/>
        <v>668.95018238175965</v>
      </c>
      <c r="E51" s="134">
        <f t="shared" si="1"/>
        <v>651.93516880742527</v>
      </c>
      <c r="F51" s="134">
        <f t="shared" si="11"/>
        <v>689.01868785321244</v>
      </c>
      <c r="G51" s="134">
        <f t="shared" si="12"/>
        <v>671.49322387164807</v>
      </c>
      <c r="H51" s="225">
        <f t="shared" si="14"/>
        <v>698.59868785321248</v>
      </c>
      <c r="I51" s="225">
        <f t="shared" si="5"/>
        <v>681.07322387164811</v>
      </c>
      <c r="J51" s="225">
        <f t="shared" si="6"/>
        <v>712.57066161027672</v>
      </c>
      <c r="K51" s="225">
        <f t="shared" si="6"/>
        <v>694.69468834908105</v>
      </c>
    </row>
    <row r="52" spans="1:11" x14ac:dyDescent="0.25">
      <c r="A52" s="24"/>
      <c r="B52" s="29">
        <v>673.96108606563189</v>
      </c>
      <c r="C52" s="29">
        <v>657.13656229086644</v>
      </c>
      <c r="D52" s="134">
        <f t="shared" si="13"/>
        <v>680.70069692628817</v>
      </c>
      <c r="E52" s="134">
        <f t="shared" si="1"/>
        <v>663.70792791377505</v>
      </c>
      <c r="F52" s="134">
        <f t="shared" si="11"/>
        <v>701.12171783407689</v>
      </c>
      <c r="G52" s="134">
        <f t="shared" si="12"/>
        <v>683.61916575118835</v>
      </c>
      <c r="H52" s="225">
        <f t="shared" si="14"/>
        <v>710.70171783407693</v>
      </c>
      <c r="I52" s="225">
        <f t="shared" si="5"/>
        <v>693.19916575118839</v>
      </c>
      <c r="J52" s="225">
        <f t="shared" si="6"/>
        <v>724.91575219075844</v>
      </c>
      <c r="K52" s="225">
        <f t="shared" si="6"/>
        <v>707.06314906621219</v>
      </c>
    </row>
    <row r="53" spans="1:11" x14ac:dyDescent="0.25">
      <c r="A53" s="24"/>
      <c r="B53" s="29">
        <v>685.45815583533965</v>
      </c>
      <c r="C53" s="29">
        <v>662.32691324926702</v>
      </c>
      <c r="D53" s="134">
        <f t="shared" si="13"/>
        <v>692.31273739369306</v>
      </c>
      <c r="E53" s="134">
        <f t="shared" si="1"/>
        <v>668.95018238175965</v>
      </c>
      <c r="F53" s="134">
        <f t="shared" si="11"/>
        <v>713.0821195155039</v>
      </c>
      <c r="G53" s="134">
        <f t="shared" si="12"/>
        <v>689.01868785321244</v>
      </c>
      <c r="H53" s="225">
        <f t="shared" si="14"/>
        <v>722.66211951550395</v>
      </c>
      <c r="I53" s="225">
        <f t="shared" si="5"/>
        <v>698.59868785321248</v>
      </c>
      <c r="J53" s="225">
        <f t="shared" si="6"/>
        <v>737.11536190581398</v>
      </c>
      <c r="K53" s="225">
        <f t="shared" si="6"/>
        <v>712.57066161027672</v>
      </c>
    </row>
    <row r="54" spans="1:11" x14ac:dyDescent="0.25">
      <c r="A54" s="24"/>
      <c r="C54" s="29">
        <v>673.96108606563189</v>
      </c>
      <c r="D54" s="134"/>
      <c r="E54" s="134">
        <f t="shared" si="1"/>
        <v>680.70069692628817</v>
      </c>
      <c r="F54" s="134"/>
      <c r="G54" s="134">
        <f t="shared" si="12"/>
        <v>701.12171783407689</v>
      </c>
      <c r="H54" s="225"/>
      <c r="I54" s="225">
        <f t="shared" si="5"/>
        <v>710.70171783407693</v>
      </c>
      <c r="J54" s="225"/>
      <c r="K54" s="225">
        <f t="shared" si="6"/>
        <v>724.91575219075844</v>
      </c>
    </row>
    <row r="55" spans="1:11" s="53" customFormat="1" x14ac:dyDescent="0.25">
      <c r="C55" s="192">
        <v>685.45815583533965</v>
      </c>
      <c r="D55" s="657"/>
      <c r="E55" s="657">
        <f t="shared" si="1"/>
        <v>692.31273739369306</v>
      </c>
      <c r="F55" s="657"/>
      <c r="G55" s="657">
        <f t="shared" si="12"/>
        <v>713.0821195155039</v>
      </c>
      <c r="H55" s="658"/>
      <c r="I55" s="658">
        <f t="shared" si="5"/>
        <v>722.66211951550395</v>
      </c>
      <c r="J55" s="225"/>
      <c r="K55" s="225">
        <f t="shared" si="6"/>
        <v>737.11536190581398</v>
      </c>
    </row>
    <row r="56" spans="1:11" s="130" customFormat="1" x14ac:dyDescent="0.25">
      <c r="A56" s="659" t="s">
        <v>397</v>
      </c>
      <c r="B56" s="660">
        <v>586.6902877423571</v>
      </c>
      <c r="C56" s="660">
        <v>531.03445518230205</v>
      </c>
      <c r="D56" s="661">
        <f t="shared" ref="D56:D64" si="15">B56*1.01</f>
        <v>592.55719061978073</v>
      </c>
      <c r="E56" s="661">
        <f t="shared" si="1"/>
        <v>536.3447997341251</v>
      </c>
      <c r="F56" s="661">
        <f t="shared" si="11"/>
        <v>610.33390633837416</v>
      </c>
      <c r="G56" s="661">
        <f t="shared" si="12"/>
        <v>552.43514372614891</v>
      </c>
      <c r="H56" s="634">
        <f t="shared" ref="H56:H64" si="16">IF(F56*0.01&lt;9.58,F56+9.58,F56*1.01)</f>
        <v>619.9139063383742</v>
      </c>
      <c r="I56" s="634">
        <f t="shared" si="5"/>
        <v>562.01514372614895</v>
      </c>
      <c r="J56" s="634">
        <f t="shared" si="6"/>
        <v>632.31218446514174</v>
      </c>
      <c r="K56" s="634">
        <f t="shared" si="6"/>
        <v>573.25544660067192</v>
      </c>
    </row>
    <row r="57" spans="1:11" x14ac:dyDescent="0.25">
      <c r="A57" s="138" t="s">
        <v>85</v>
      </c>
      <c r="B57" s="29">
        <v>591.62290545717951</v>
      </c>
      <c r="C57" s="29">
        <v>551.13030513157844</v>
      </c>
      <c r="D57" s="134">
        <f t="shared" si="15"/>
        <v>597.53913451175129</v>
      </c>
      <c r="E57" s="134">
        <f t="shared" si="1"/>
        <v>556.64160818289417</v>
      </c>
      <c r="F57" s="134">
        <f t="shared" si="11"/>
        <v>615.46530854710386</v>
      </c>
      <c r="G57" s="134">
        <f t="shared" si="12"/>
        <v>573.34085642838102</v>
      </c>
      <c r="H57" s="225">
        <f t="shared" si="16"/>
        <v>625.0453085471039</v>
      </c>
      <c r="I57" s="225">
        <f t="shared" si="5"/>
        <v>582.92085642838106</v>
      </c>
      <c r="J57" s="225">
        <f t="shared" si="6"/>
        <v>637.54621471804603</v>
      </c>
      <c r="K57" s="225">
        <f t="shared" si="6"/>
        <v>594.57927355694869</v>
      </c>
    </row>
    <row r="58" spans="1:11" x14ac:dyDescent="0.25">
      <c r="A58" s="24"/>
      <c r="B58" s="29">
        <v>596.59850894729448</v>
      </c>
      <c r="C58" s="29">
        <v>586.6902877423571</v>
      </c>
      <c r="D58" s="134">
        <f t="shared" si="15"/>
        <v>602.56449403676743</v>
      </c>
      <c r="E58" s="134">
        <f t="shared" si="1"/>
        <v>592.55719061978073</v>
      </c>
      <c r="F58" s="134">
        <f t="shared" si="11"/>
        <v>620.64142885787044</v>
      </c>
      <c r="G58" s="134">
        <f t="shared" si="12"/>
        <v>610.33390633837416</v>
      </c>
      <c r="H58" s="225">
        <f t="shared" si="16"/>
        <v>630.22142885787048</v>
      </c>
      <c r="I58" s="225">
        <f t="shared" si="5"/>
        <v>619.9139063383742</v>
      </c>
      <c r="J58" s="225">
        <f t="shared" si="6"/>
        <v>642.82585743502784</v>
      </c>
      <c r="K58" s="225">
        <f t="shared" si="6"/>
        <v>632.31218446514174</v>
      </c>
    </row>
    <row r="59" spans="1:11" x14ac:dyDescent="0.25">
      <c r="A59" s="24"/>
      <c r="B59" s="29">
        <v>601.49888733064745</v>
      </c>
      <c r="C59" s="29">
        <v>591.62290545717951</v>
      </c>
      <c r="D59" s="134">
        <f t="shared" si="15"/>
        <v>607.51387620395394</v>
      </c>
      <c r="E59" s="134">
        <f t="shared" si="1"/>
        <v>597.53913451175129</v>
      </c>
      <c r="F59" s="134">
        <f t="shared" si="11"/>
        <v>625.73929249007256</v>
      </c>
      <c r="G59" s="134">
        <f t="shared" si="12"/>
        <v>615.46530854710386</v>
      </c>
      <c r="H59" s="225">
        <f t="shared" si="16"/>
        <v>635.3192924900726</v>
      </c>
      <c r="I59" s="225">
        <f t="shared" si="5"/>
        <v>625.0453085471039</v>
      </c>
      <c r="J59" s="225">
        <f t="shared" si="6"/>
        <v>648.02567833987405</v>
      </c>
      <c r="K59" s="225">
        <f t="shared" si="6"/>
        <v>637.54621471804603</v>
      </c>
    </row>
    <row r="60" spans="1:11" x14ac:dyDescent="0.25">
      <c r="A60" s="24"/>
      <c r="B60" s="29">
        <v>606.5497159275244</v>
      </c>
      <c r="C60" s="29">
        <v>596.59850894729448</v>
      </c>
      <c r="D60" s="134">
        <f t="shared" si="15"/>
        <v>612.6152130867996</v>
      </c>
      <c r="E60" s="134">
        <f t="shared" si="1"/>
        <v>602.56449403676743</v>
      </c>
      <c r="F60" s="134">
        <f t="shared" si="11"/>
        <v>630.99366947940359</v>
      </c>
      <c r="G60" s="134">
        <f t="shared" si="12"/>
        <v>620.64142885787044</v>
      </c>
      <c r="H60" s="225">
        <f t="shared" si="16"/>
        <v>640.57366947940363</v>
      </c>
      <c r="I60" s="225">
        <f t="shared" si="5"/>
        <v>630.22142885787048</v>
      </c>
      <c r="J60" s="225">
        <f t="shared" si="6"/>
        <v>653.38514286899169</v>
      </c>
      <c r="K60" s="225">
        <f t="shared" si="6"/>
        <v>642.82585743502784</v>
      </c>
    </row>
    <row r="61" spans="1:11" x14ac:dyDescent="0.25">
      <c r="A61" s="24"/>
      <c r="B61" s="29">
        <v>611.51457297381626</v>
      </c>
      <c r="C61" s="29">
        <v>601.49888733064745</v>
      </c>
      <c r="D61" s="134">
        <f t="shared" si="15"/>
        <v>617.62971870355443</v>
      </c>
      <c r="E61" s="134">
        <f t="shared" si="1"/>
        <v>607.51387620395394</v>
      </c>
      <c r="F61" s="134">
        <f t="shared" si="11"/>
        <v>636.15861026466109</v>
      </c>
      <c r="G61" s="134">
        <f t="shared" si="12"/>
        <v>625.73929249007256</v>
      </c>
      <c r="H61" s="225">
        <f t="shared" si="16"/>
        <v>645.73861026466113</v>
      </c>
      <c r="I61" s="225">
        <f t="shared" si="5"/>
        <v>635.3192924900726</v>
      </c>
      <c r="J61" s="225">
        <f t="shared" si="6"/>
        <v>658.65338246995441</v>
      </c>
      <c r="K61" s="225">
        <f t="shared" si="6"/>
        <v>648.02567833987405</v>
      </c>
    </row>
    <row r="62" spans="1:11" x14ac:dyDescent="0.25">
      <c r="A62" s="24"/>
      <c r="B62" s="29">
        <v>611.51457297381626</v>
      </c>
      <c r="C62" s="29">
        <v>606.5497159275244</v>
      </c>
      <c r="D62" s="134">
        <f t="shared" si="15"/>
        <v>617.62971870355443</v>
      </c>
      <c r="E62" s="134">
        <f t="shared" si="1"/>
        <v>612.6152130867996</v>
      </c>
      <c r="F62" s="134">
        <f t="shared" si="11"/>
        <v>636.15861026466109</v>
      </c>
      <c r="G62" s="134">
        <f t="shared" si="12"/>
        <v>630.99366947940359</v>
      </c>
      <c r="H62" s="225">
        <f t="shared" si="16"/>
        <v>645.73861026466113</v>
      </c>
      <c r="I62" s="225">
        <f t="shared" si="5"/>
        <v>640.57366947940363</v>
      </c>
      <c r="J62" s="225">
        <f t="shared" si="6"/>
        <v>658.65338246995441</v>
      </c>
      <c r="K62" s="225">
        <f t="shared" si="6"/>
        <v>653.38514286899169</v>
      </c>
    </row>
    <row r="63" spans="1:11" x14ac:dyDescent="0.25">
      <c r="A63" s="24"/>
      <c r="B63" s="29">
        <v>615.41814494838547</v>
      </c>
      <c r="C63" s="29">
        <v>611.51457297381626</v>
      </c>
      <c r="D63" s="134">
        <f t="shared" si="15"/>
        <v>621.57232639786935</v>
      </c>
      <c r="E63" s="134">
        <f t="shared" si="1"/>
        <v>617.62971870355443</v>
      </c>
      <c r="F63" s="134">
        <f t="shared" si="11"/>
        <v>640.21949618980545</v>
      </c>
      <c r="G63" s="134">
        <f t="shared" si="12"/>
        <v>636.15861026466109</v>
      </c>
      <c r="H63" s="225">
        <f t="shared" si="16"/>
        <v>649.7994961898055</v>
      </c>
      <c r="I63" s="225">
        <f t="shared" si="5"/>
        <v>645.73861026466113</v>
      </c>
      <c r="J63" s="225">
        <f t="shared" si="6"/>
        <v>662.79548611360167</v>
      </c>
      <c r="K63" s="225">
        <f t="shared" si="6"/>
        <v>658.65338246995441</v>
      </c>
    </row>
    <row r="64" spans="1:11" x14ac:dyDescent="0.25">
      <c r="A64" s="24"/>
      <c r="B64" s="29">
        <v>620.30192486405122</v>
      </c>
      <c r="C64" s="29">
        <v>611.51457297381626</v>
      </c>
      <c r="D64" s="134">
        <f t="shared" si="15"/>
        <v>626.50494411269176</v>
      </c>
      <c r="E64" s="134">
        <f t="shared" si="1"/>
        <v>617.62971870355443</v>
      </c>
      <c r="F64" s="134">
        <f t="shared" si="11"/>
        <v>645.30009243607253</v>
      </c>
      <c r="G64" s="134">
        <f t="shared" si="12"/>
        <v>636.15861026466109</v>
      </c>
      <c r="H64" s="225">
        <f t="shared" si="16"/>
        <v>654.88009243607257</v>
      </c>
      <c r="I64" s="225">
        <f t="shared" si="5"/>
        <v>645.73861026466113</v>
      </c>
      <c r="J64" s="225">
        <f t="shared" si="6"/>
        <v>667.97769428479398</v>
      </c>
      <c r="K64" s="225">
        <f t="shared" si="6"/>
        <v>658.65338246995441</v>
      </c>
    </row>
    <row r="65" spans="1:11" x14ac:dyDescent="0.25">
      <c r="A65" s="24"/>
      <c r="C65" s="29">
        <v>615.41814494838547</v>
      </c>
      <c r="D65" s="134"/>
      <c r="E65" s="134">
        <f t="shared" si="1"/>
        <v>621.57232639786935</v>
      </c>
      <c r="F65" s="134"/>
      <c r="G65" s="134">
        <f t="shared" si="12"/>
        <v>640.21949618980545</v>
      </c>
      <c r="H65" s="225"/>
      <c r="I65" s="225">
        <f t="shared" si="5"/>
        <v>649.7994961898055</v>
      </c>
      <c r="J65" s="225"/>
      <c r="K65" s="225">
        <f t="shared" si="6"/>
        <v>662.79548611360167</v>
      </c>
    </row>
    <row r="66" spans="1:11" s="53" customFormat="1" x14ac:dyDescent="0.25">
      <c r="A66" s="116"/>
      <c r="C66" s="192">
        <v>620.30192486405122</v>
      </c>
      <c r="D66" s="657"/>
      <c r="E66" s="657">
        <f t="shared" si="1"/>
        <v>626.50494411269176</v>
      </c>
      <c r="F66" s="657"/>
      <c r="G66" s="657">
        <f t="shared" ref="G66:G79" si="17">E66*1.03</f>
        <v>645.30009243607253</v>
      </c>
      <c r="H66" s="658"/>
      <c r="I66" s="658">
        <f t="shared" si="5"/>
        <v>654.88009243607257</v>
      </c>
      <c r="J66" s="225"/>
      <c r="K66" s="225">
        <f t="shared" si="6"/>
        <v>667.97769428479398</v>
      </c>
    </row>
    <row r="67" spans="1:11" s="130" customFormat="1" ht="16.2" thickBot="1" x14ac:dyDescent="0.3">
      <c r="A67" s="659" t="s">
        <v>398</v>
      </c>
      <c r="B67" s="660">
        <v>590.8814008333826</v>
      </c>
      <c r="C67" s="660">
        <v>534.80645696422505</v>
      </c>
      <c r="D67" s="661">
        <f t="shared" ref="D67:D79" si="18">B67*1.01</f>
        <v>596.79021484171642</v>
      </c>
      <c r="E67" s="661">
        <f t="shared" ref="E67:E81" si="19">C67*1.01</f>
        <v>540.1545215338673</v>
      </c>
      <c r="F67" s="661">
        <f t="shared" ref="F67:F79" si="20">D67*1.03</f>
        <v>614.69392128696791</v>
      </c>
      <c r="G67" s="661">
        <f t="shared" si="17"/>
        <v>556.35915717988337</v>
      </c>
      <c r="H67" s="634">
        <f t="shared" ref="H67:H79" si="21">IF(F67*0.01&lt;9.58,F67+9.58,F67*1.01)</f>
        <v>624.27392128696795</v>
      </c>
      <c r="I67" s="634">
        <f t="shared" ref="I67:I81" si="22">IF(G67*0.01&lt;9.58,G67+9.58,G67*1.01)</f>
        <v>565.93915717988341</v>
      </c>
      <c r="J67" s="634">
        <f t="shared" ref="J67:K81" si="23">H67*1.02</f>
        <v>636.75939971270736</v>
      </c>
      <c r="K67" s="634">
        <f t="shared" si="23"/>
        <v>577.25794032348108</v>
      </c>
    </row>
    <row r="68" spans="1:11" ht="16.2" thickBot="1" x14ac:dyDescent="0.3">
      <c r="A68" s="139" t="s">
        <v>128</v>
      </c>
      <c r="B68" s="29">
        <v>595.36266790763295</v>
      </c>
      <c r="C68" s="29">
        <v>548.56190505784741</v>
      </c>
      <c r="D68" s="134">
        <f t="shared" si="18"/>
        <v>601.31629458670932</v>
      </c>
      <c r="E68" s="134">
        <f t="shared" si="19"/>
        <v>554.04752410842593</v>
      </c>
      <c r="F68" s="134">
        <f t="shared" si="20"/>
        <v>619.35578342431063</v>
      </c>
      <c r="G68" s="134">
        <f t="shared" si="17"/>
        <v>570.66894983167867</v>
      </c>
      <c r="H68" s="225">
        <f t="shared" si="21"/>
        <v>628.93578342431067</v>
      </c>
      <c r="I68" s="225">
        <f t="shared" si="22"/>
        <v>580.24894983167871</v>
      </c>
      <c r="J68" s="225">
        <f t="shared" si="23"/>
        <v>641.51449909279688</v>
      </c>
      <c r="K68" s="225">
        <f t="shared" si="23"/>
        <v>591.85392882831229</v>
      </c>
    </row>
    <row r="69" spans="1:11" x14ac:dyDescent="0.25">
      <c r="A69" s="24"/>
      <c r="B69" s="29">
        <v>597.39374579020694</v>
      </c>
      <c r="C69" s="29">
        <v>590.8814008333826</v>
      </c>
      <c r="D69" s="134">
        <f t="shared" si="18"/>
        <v>603.36768324810896</v>
      </c>
      <c r="E69" s="134">
        <f t="shared" si="19"/>
        <v>596.79021484171642</v>
      </c>
      <c r="F69" s="134">
        <f t="shared" si="20"/>
        <v>621.46871374555224</v>
      </c>
      <c r="G69" s="134">
        <f t="shared" si="17"/>
        <v>614.69392128696791</v>
      </c>
      <c r="H69" s="225">
        <f t="shared" si="21"/>
        <v>631.04871374555228</v>
      </c>
      <c r="I69" s="225">
        <f t="shared" si="22"/>
        <v>624.27392128696795</v>
      </c>
      <c r="J69" s="225">
        <f t="shared" si="23"/>
        <v>643.66968802046335</v>
      </c>
      <c r="K69" s="225">
        <f t="shared" si="23"/>
        <v>636.75939971270736</v>
      </c>
    </row>
    <row r="70" spans="1:11" x14ac:dyDescent="0.25">
      <c r="A70" s="24"/>
      <c r="B70" s="29">
        <v>598.94123370073953</v>
      </c>
      <c r="C70" s="29">
        <v>595.36266790763295</v>
      </c>
      <c r="D70" s="134">
        <f t="shared" si="18"/>
        <v>604.9306460377469</v>
      </c>
      <c r="E70" s="134">
        <f t="shared" si="19"/>
        <v>601.31629458670932</v>
      </c>
      <c r="F70" s="134">
        <f t="shared" si="20"/>
        <v>623.07856541887929</v>
      </c>
      <c r="G70" s="134">
        <f t="shared" si="17"/>
        <v>619.35578342431063</v>
      </c>
      <c r="H70" s="225">
        <f t="shared" si="21"/>
        <v>632.65856541887933</v>
      </c>
      <c r="I70" s="225">
        <f t="shared" si="22"/>
        <v>628.93578342431067</v>
      </c>
      <c r="J70" s="225">
        <f t="shared" si="23"/>
        <v>645.31173672725697</v>
      </c>
      <c r="K70" s="225">
        <f t="shared" si="23"/>
        <v>641.51449909279688</v>
      </c>
    </row>
    <row r="71" spans="1:11" x14ac:dyDescent="0.25">
      <c r="A71" s="24"/>
      <c r="B71" s="29">
        <v>600.78962203832009</v>
      </c>
      <c r="C71" s="29">
        <v>597.39374579020694</v>
      </c>
      <c r="D71" s="134">
        <f t="shared" si="18"/>
        <v>606.79751825870335</v>
      </c>
      <c r="E71" s="134">
        <f t="shared" si="19"/>
        <v>603.36768324810896</v>
      </c>
      <c r="F71" s="134">
        <f t="shared" si="20"/>
        <v>625.00144380646452</v>
      </c>
      <c r="G71" s="134">
        <f t="shared" si="17"/>
        <v>621.46871374555224</v>
      </c>
      <c r="H71" s="225">
        <f t="shared" si="21"/>
        <v>634.58144380646456</v>
      </c>
      <c r="I71" s="225">
        <f t="shared" si="22"/>
        <v>631.04871374555228</v>
      </c>
      <c r="J71" s="225">
        <f t="shared" si="23"/>
        <v>647.27307268259392</v>
      </c>
      <c r="K71" s="225">
        <f t="shared" si="23"/>
        <v>643.66968802046335</v>
      </c>
    </row>
    <row r="72" spans="1:11" x14ac:dyDescent="0.25">
      <c r="A72" s="24"/>
      <c r="B72" s="29">
        <v>602.85293925236329</v>
      </c>
      <c r="C72" s="29">
        <v>598.94123370073953</v>
      </c>
      <c r="D72" s="134">
        <f t="shared" si="18"/>
        <v>608.88146864488692</v>
      </c>
      <c r="E72" s="134">
        <f t="shared" si="19"/>
        <v>604.9306460377469</v>
      </c>
      <c r="F72" s="134">
        <f t="shared" si="20"/>
        <v>627.14791270423359</v>
      </c>
      <c r="G72" s="134">
        <f t="shared" si="17"/>
        <v>623.07856541887929</v>
      </c>
      <c r="H72" s="225">
        <f t="shared" si="21"/>
        <v>636.72791270423363</v>
      </c>
      <c r="I72" s="225">
        <f t="shared" si="22"/>
        <v>632.65856541887933</v>
      </c>
      <c r="J72" s="225">
        <f t="shared" si="23"/>
        <v>649.46247095831836</v>
      </c>
      <c r="K72" s="225">
        <f t="shared" si="23"/>
        <v>645.31173672725697</v>
      </c>
    </row>
    <row r="73" spans="1:11" x14ac:dyDescent="0.25">
      <c r="A73" s="24"/>
      <c r="B73" s="29">
        <v>604.75505980905939</v>
      </c>
      <c r="C73" s="29">
        <v>600.78962203832009</v>
      </c>
      <c r="D73" s="134">
        <f t="shared" si="18"/>
        <v>610.80261040715004</v>
      </c>
      <c r="E73" s="134">
        <f t="shared" si="19"/>
        <v>606.79751825870335</v>
      </c>
      <c r="F73" s="134">
        <f t="shared" si="20"/>
        <v>629.12668871936455</v>
      </c>
      <c r="G73" s="134">
        <f t="shared" si="17"/>
        <v>625.00144380646452</v>
      </c>
      <c r="H73" s="225">
        <f t="shared" si="21"/>
        <v>638.70668871936459</v>
      </c>
      <c r="I73" s="225">
        <f t="shared" si="22"/>
        <v>634.58144380646456</v>
      </c>
      <c r="J73" s="225">
        <f t="shared" si="23"/>
        <v>651.48082249375193</v>
      </c>
      <c r="K73" s="225">
        <f t="shared" si="23"/>
        <v>647.27307268259392</v>
      </c>
    </row>
    <row r="74" spans="1:11" x14ac:dyDescent="0.25">
      <c r="A74" s="24"/>
      <c r="B74" s="29">
        <v>606.89360212986492</v>
      </c>
      <c r="C74" s="29">
        <v>602.85293925236329</v>
      </c>
      <c r="D74" s="134">
        <f t="shared" si="18"/>
        <v>612.96253815116359</v>
      </c>
      <c r="E74" s="134">
        <f t="shared" si="19"/>
        <v>608.88146864488692</v>
      </c>
      <c r="F74" s="134">
        <f t="shared" si="20"/>
        <v>631.35141429569853</v>
      </c>
      <c r="G74" s="134">
        <f t="shared" si="17"/>
        <v>627.14791270423359</v>
      </c>
      <c r="H74" s="225">
        <f t="shared" si="21"/>
        <v>640.93141429569857</v>
      </c>
      <c r="I74" s="225">
        <f t="shared" si="22"/>
        <v>636.72791270423363</v>
      </c>
      <c r="J74" s="225">
        <f t="shared" si="23"/>
        <v>653.75004258161255</v>
      </c>
      <c r="K74" s="225">
        <f t="shared" si="23"/>
        <v>649.46247095831836</v>
      </c>
    </row>
    <row r="75" spans="1:11" x14ac:dyDescent="0.25">
      <c r="A75" s="24"/>
      <c r="B75" s="29">
        <v>608.6130331415676</v>
      </c>
      <c r="C75" s="29">
        <v>604.75505980905939</v>
      </c>
      <c r="D75" s="134">
        <f t="shared" si="18"/>
        <v>614.69916347298329</v>
      </c>
      <c r="E75" s="134">
        <f t="shared" si="19"/>
        <v>610.80261040715004</v>
      </c>
      <c r="F75" s="134">
        <f t="shared" si="20"/>
        <v>633.14013837717278</v>
      </c>
      <c r="G75" s="134">
        <f t="shared" si="17"/>
        <v>629.12668871936455</v>
      </c>
      <c r="H75" s="225">
        <f t="shared" si="21"/>
        <v>642.72013837717282</v>
      </c>
      <c r="I75" s="225">
        <f t="shared" si="22"/>
        <v>638.70668871936459</v>
      </c>
      <c r="J75" s="225">
        <f t="shared" si="23"/>
        <v>655.57454114471625</v>
      </c>
      <c r="K75" s="225">
        <f t="shared" si="23"/>
        <v>651.48082249375193</v>
      </c>
    </row>
    <row r="76" spans="1:11" x14ac:dyDescent="0.25">
      <c r="A76" s="24"/>
      <c r="B76" s="29">
        <v>610.69784324325735</v>
      </c>
      <c r="C76" s="29">
        <v>606.89360212986492</v>
      </c>
      <c r="D76" s="134">
        <f t="shared" si="18"/>
        <v>616.80482167568994</v>
      </c>
      <c r="E76" s="134">
        <f t="shared" si="19"/>
        <v>612.96253815116359</v>
      </c>
      <c r="F76" s="134">
        <f t="shared" si="20"/>
        <v>635.30896632596068</v>
      </c>
      <c r="G76" s="134">
        <f t="shared" si="17"/>
        <v>631.35141429569853</v>
      </c>
      <c r="H76" s="225">
        <f t="shared" si="21"/>
        <v>644.88896632596072</v>
      </c>
      <c r="I76" s="225">
        <f t="shared" si="22"/>
        <v>640.93141429569857</v>
      </c>
      <c r="J76" s="225">
        <f t="shared" si="23"/>
        <v>657.78674565247991</v>
      </c>
      <c r="K76" s="225">
        <f t="shared" si="23"/>
        <v>653.75004258161255</v>
      </c>
    </row>
    <row r="77" spans="1:11" x14ac:dyDescent="0.25">
      <c r="A77" s="24"/>
      <c r="B77" s="29">
        <v>613.22325754169583</v>
      </c>
      <c r="C77" s="29">
        <v>608.6130331415676</v>
      </c>
      <c r="D77" s="134">
        <f t="shared" si="18"/>
        <v>619.35549011711282</v>
      </c>
      <c r="E77" s="134">
        <f t="shared" si="19"/>
        <v>614.69916347298329</v>
      </c>
      <c r="F77" s="134">
        <f t="shared" si="20"/>
        <v>637.93615482062626</v>
      </c>
      <c r="G77" s="134">
        <f t="shared" si="17"/>
        <v>633.14013837717278</v>
      </c>
      <c r="H77" s="225">
        <f t="shared" si="21"/>
        <v>647.5161548206263</v>
      </c>
      <c r="I77" s="225">
        <f t="shared" si="22"/>
        <v>642.72013837717282</v>
      </c>
      <c r="J77" s="225">
        <f t="shared" si="23"/>
        <v>660.46647791703879</v>
      </c>
      <c r="K77" s="225">
        <f t="shared" si="23"/>
        <v>655.57454114471625</v>
      </c>
    </row>
    <row r="78" spans="1:11" x14ac:dyDescent="0.25">
      <c r="A78" s="24"/>
      <c r="B78" s="29">
        <v>613.22325754169583</v>
      </c>
      <c r="C78" s="29">
        <v>610.69784324325735</v>
      </c>
      <c r="D78" s="134">
        <f t="shared" si="18"/>
        <v>619.35549011711282</v>
      </c>
      <c r="E78" s="134">
        <f t="shared" si="19"/>
        <v>616.80482167568994</v>
      </c>
      <c r="F78" s="134">
        <f t="shared" si="20"/>
        <v>637.93615482062626</v>
      </c>
      <c r="G78" s="134">
        <f t="shared" si="17"/>
        <v>635.30896632596068</v>
      </c>
      <c r="H78" s="225">
        <f t="shared" si="21"/>
        <v>647.5161548206263</v>
      </c>
      <c r="I78" s="225">
        <f t="shared" si="22"/>
        <v>644.88896632596072</v>
      </c>
      <c r="J78" s="225">
        <f t="shared" si="23"/>
        <v>660.46647791703879</v>
      </c>
      <c r="K78" s="225">
        <f t="shared" si="23"/>
        <v>657.78674565247991</v>
      </c>
    </row>
    <row r="79" spans="1:11" x14ac:dyDescent="0.25">
      <c r="A79" s="24"/>
      <c r="B79" s="29">
        <v>613.22325754169583</v>
      </c>
      <c r="C79" s="29">
        <v>613.22325754169583</v>
      </c>
      <c r="D79" s="134">
        <f t="shared" si="18"/>
        <v>619.35549011711282</v>
      </c>
      <c r="E79" s="134">
        <f t="shared" si="19"/>
        <v>619.35549011711282</v>
      </c>
      <c r="F79" s="134">
        <f t="shared" si="20"/>
        <v>637.93615482062626</v>
      </c>
      <c r="G79" s="134">
        <f t="shared" si="17"/>
        <v>637.93615482062626</v>
      </c>
      <c r="H79" s="225">
        <f t="shared" si="21"/>
        <v>647.5161548206263</v>
      </c>
      <c r="I79" s="225">
        <f t="shared" si="22"/>
        <v>647.5161548206263</v>
      </c>
      <c r="J79" s="225">
        <f t="shared" si="23"/>
        <v>660.46647791703879</v>
      </c>
      <c r="K79" s="225">
        <f t="shared" si="23"/>
        <v>660.46647791703879</v>
      </c>
    </row>
    <row r="80" spans="1:11" x14ac:dyDescent="0.25">
      <c r="A80" s="24"/>
      <c r="C80" s="29">
        <v>613.22325754169583</v>
      </c>
      <c r="D80" s="134"/>
      <c r="E80" s="134">
        <f t="shared" si="19"/>
        <v>619.35549011711282</v>
      </c>
      <c r="F80" s="134"/>
      <c r="G80" s="134">
        <f>E80*1.03</f>
        <v>637.93615482062626</v>
      </c>
      <c r="I80" s="225">
        <f t="shared" si="22"/>
        <v>647.5161548206263</v>
      </c>
      <c r="J80" s="225"/>
      <c r="K80" s="225">
        <f t="shared" si="23"/>
        <v>660.46647791703879</v>
      </c>
    </row>
    <row r="81" spans="1:11" x14ac:dyDescent="0.25">
      <c r="A81" s="24"/>
      <c r="C81" s="29">
        <v>613.22325754169583</v>
      </c>
      <c r="D81" s="134"/>
      <c r="E81" s="134">
        <f t="shared" si="19"/>
        <v>619.35549011711282</v>
      </c>
      <c r="F81" s="134"/>
      <c r="G81" s="134">
        <f>E81*1.03</f>
        <v>637.93615482062626</v>
      </c>
      <c r="I81" s="225">
        <f t="shared" si="22"/>
        <v>647.5161548206263</v>
      </c>
      <c r="J81" s="225"/>
      <c r="K81" s="225">
        <f t="shared" si="23"/>
        <v>660.46647791703879</v>
      </c>
    </row>
    <row r="82" spans="1:11" x14ac:dyDescent="0.25">
      <c r="A82" s="24"/>
      <c r="F82" s="134"/>
    </row>
    <row r="83" spans="1:11" x14ac:dyDescent="0.25">
      <c r="F83" s="134"/>
    </row>
    <row r="84" spans="1:11" s="32" customFormat="1" ht="30.75" customHeight="1" thickBot="1" x14ac:dyDescent="0.3">
      <c r="A84" s="724" t="s">
        <v>324</v>
      </c>
      <c r="B84" s="725"/>
      <c r="C84" s="725"/>
      <c r="D84" s="725"/>
      <c r="E84" s="725"/>
      <c r="F84" s="725"/>
      <c r="G84" s="725"/>
      <c r="H84" s="725"/>
      <c r="I84" s="726"/>
      <c r="J84" s="344"/>
      <c r="K84" s="20"/>
    </row>
    <row r="85" spans="1:11" ht="16.2" thickTop="1" x14ac:dyDescent="0.25">
      <c r="F85" s="134"/>
    </row>
    <row r="86" spans="1:11" x14ac:dyDescent="0.25">
      <c r="F86" s="134"/>
    </row>
    <row r="87" spans="1:11" x14ac:dyDescent="0.25">
      <c r="F87" s="134"/>
    </row>
    <row r="88" spans="1:11" x14ac:dyDescent="0.25">
      <c r="F88" s="134"/>
    </row>
    <row r="89" spans="1:11" x14ac:dyDescent="0.25">
      <c r="F89" s="134"/>
    </row>
    <row r="90" spans="1:11" x14ac:dyDescent="0.25">
      <c r="F90" s="134"/>
    </row>
    <row r="91" spans="1:11" x14ac:dyDescent="0.25">
      <c r="F91" s="134"/>
    </row>
    <row r="92" spans="1:11" x14ac:dyDescent="0.25">
      <c r="F92" s="134"/>
    </row>
    <row r="93" spans="1:11" x14ac:dyDescent="0.25">
      <c r="F93" s="134"/>
    </row>
    <row r="94" spans="1:11" x14ac:dyDescent="0.25">
      <c r="F94" s="134"/>
    </row>
    <row r="95" spans="1:11" x14ac:dyDescent="0.25">
      <c r="F95" s="134"/>
    </row>
    <row r="96" spans="1:11" x14ac:dyDescent="0.25">
      <c r="F96" s="134"/>
    </row>
  </sheetData>
  <mergeCells count="1">
    <mergeCell ref="A84:I84"/>
  </mergeCells>
  <hyperlinks>
    <hyperlink ref="A84" location="'Table of Contents'!A1" display="Link to Table of Contents "/>
  </hyperlinks>
  <pageMargins left="0.7" right="0.7" top="0.75" bottom="0.75" header="0.3" footer="0.3"/>
  <pageSetup paperSize="9" scale="78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J27"/>
  <sheetViews>
    <sheetView workbookViewId="0">
      <pane ySplit="1" topLeftCell="A2" activePane="bottomLeft" state="frozen"/>
      <selection pane="bottomLeft" activeCell="I19" sqref="I19"/>
    </sheetView>
  </sheetViews>
  <sheetFormatPr defaultColWidth="8.81640625" defaultRowHeight="15.6" x14ac:dyDescent="0.25"/>
  <cols>
    <col min="1" max="1" width="22.81640625" style="20" bestFit="1" customWidth="1"/>
    <col min="2" max="2" width="0" style="20" hidden="1" customWidth="1"/>
    <col min="3" max="3" width="10.54296875" style="20" hidden="1" customWidth="1"/>
    <col min="4" max="4" width="9.7265625" style="20" hidden="1" customWidth="1"/>
    <col min="5" max="5" width="9.7265625" style="20" bestFit="1" customWidth="1"/>
    <col min="6" max="6" width="9.453125" style="20" bestFit="1" customWidth="1"/>
    <col min="7" max="16384" width="8.81640625" style="20"/>
  </cols>
  <sheetData>
    <row r="1" spans="1:9" s="41" customFormat="1" ht="18" x14ac:dyDescent="0.25">
      <c r="A1" s="149" t="s">
        <v>399</v>
      </c>
      <c r="B1" s="150">
        <v>44470</v>
      </c>
      <c r="C1" s="25">
        <v>44593</v>
      </c>
      <c r="D1" s="208">
        <v>44594</v>
      </c>
      <c r="E1" s="221">
        <v>44835</v>
      </c>
      <c r="F1" s="221">
        <v>44986</v>
      </c>
    </row>
    <row r="2" spans="1:9" s="63" customFormat="1" x14ac:dyDescent="0.25">
      <c r="A2" s="151" t="s">
        <v>121</v>
      </c>
      <c r="B2" s="65">
        <v>36380.767214435014</v>
      </c>
      <c r="C2" s="69">
        <f>B2*1.01</f>
        <v>36744.574886579365</v>
      </c>
      <c r="D2" s="190">
        <f t="shared" ref="D2:D10" si="0">C2*1.03</f>
        <v>37846.912133176746</v>
      </c>
      <c r="E2" s="223">
        <f>IF(D2*0.01&lt;500,D2+500,D2*1.01)</f>
        <v>38346.912133176746</v>
      </c>
      <c r="F2" s="223">
        <f>E2*1.02</f>
        <v>39113.85037584028</v>
      </c>
    </row>
    <row r="3" spans="1:9" x14ac:dyDescent="0.25">
      <c r="B3" s="21">
        <v>36698.380449935015</v>
      </c>
      <c r="C3" s="66">
        <f t="shared" ref="C3:C10" si="1">B3*1.01</f>
        <v>37065.364254434367</v>
      </c>
      <c r="D3" s="190">
        <f t="shared" si="0"/>
        <v>38177.325182067398</v>
      </c>
      <c r="E3" s="224">
        <f t="shared" ref="E3:E10" si="2">IF(D3*0.01&lt;500,D3+500,D3*1.01)</f>
        <v>38677.325182067398</v>
      </c>
      <c r="F3" s="224">
        <f t="shared" ref="F3:F10" si="3">E3*1.02</f>
        <v>39450.871685708749</v>
      </c>
    </row>
    <row r="4" spans="1:9" x14ac:dyDescent="0.25">
      <c r="B4" s="21">
        <v>37015.993685435009</v>
      </c>
      <c r="C4" s="66">
        <f t="shared" si="1"/>
        <v>37386.153622289363</v>
      </c>
      <c r="D4" s="190">
        <f t="shared" si="0"/>
        <v>38507.738230958043</v>
      </c>
      <c r="E4" s="224">
        <f t="shared" si="2"/>
        <v>39007.738230958043</v>
      </c>
      <c r="F4" s="224">
        <f t="shared" si="3"/>
        <v>39787.892995577204</v>
      </c>
    </row>
    <row r="5" spans="1:9" x14ac:dyDescent="0.25">
      <c r="B5" s="21">
        <v>37333.60692093501</v>
      </c>
      <c r="C5" s="66">
        <f t="shared" si="1"/>
        <v>37706.942990144358</v>
      </c>
      <c r="D5" s="190">
        <f t="shared" si="0"/>
        <v>38838.151279848687</v>
      </c>
      <c r="E5" s="224">
        <f t="shared" si="2"/>
        <v>39338.151279848687</v>
      </c>
      <c r="F5" s="224">
        <f t="shared" si="3"/>
        <v>40124.914305445665</v>
      </c>
    </row>
    <row r="6" spans="1:9" s="187" customFormat="1" x14ac:dyDescent="0.25">
      <c r="B6" s="188">
        <v>37651.220156435003</v>
      </c>
      <c r="C6" s="189">
        <f t="shared" si="1"/>
        <v>38027.732357999354</v>
      </c>
      <c r="D6" s="191">
        <f t="shared" si="0"/>
        <v>39168.564328739332</v>
      </c>
      <c r="E6" s="224">
        <f t="shared" si="2"/>
        <v>39668.564328739332</v>
      </c>
      <c r="F6" s="224">
        <f t="shared" si="3"/>
        <v>40461.93561531412</v>
      </c>
    </row>
    <row r="7" spans="1:9" s="53" customFormat="1" x14ac:dyDescent="0.25">
      <c r="A7" s="116" t="s">
        <v>122</v>
      </c>
      <c r="B7" s="185">
        <v>38247.274328390005</v>
      </c>
      <c r="C7" s="186">
        <f t="shared" si="1"/>
        <v>38629.747071673904</v>
      </c>
      <c r="D7" s="190">
        <f t="shared" si="0"/>
        <v>39788.639483824125</v>
      </c>
      <c r="E7" s="223">
        <f t="shared" si="2"/>
        <v>40288.639483824125</v>
      </c>
      <c r="F7" s="450">
        <f t="shared" si="3"/>
        <v>41094.412273500609</v>
      </c>
    </row>
    <row r="8" spans="1:9" x14ac:dyDescent="0.25">
      <c r="B8" s="21">
        <v>39230.816647655003</v>
      </c>
      <c r="C8" s="66">
        <f t="shared" si="1"/>
        <v>39623.124814131552</v>
      </c>
      <c r="D8" s="190">
        <f t="shared" si="0"/>
        <v>40811.818558555497</v>
      </c>
      <c r="E8" s="224">
        <f t="shared" si="2"/>
        <v>41311.818558555497</v>
      </c>
      <c r="F8" s="224">
        <f t="shared" si="3"/>
        <v>42138.054929726604</v>
      </c>
    </row>
    <row r="9" spans="1:9" x14ac:dyDescent="0.25">
      <c r="B9" s="21">
        <v>41563.156507010004</v>
      </c>
      <c r="C9" s="66">
        <f t="shared" si="1"/>
        <v>41978.788072080104</v>
      </c>
      <c r="D9" s="190">
        <f t="shared" si="0"/>
        <v>43238.151714242507</v>
      </c>
      <c r="E9" s="224">
        <f t="shared" si="2"/>
        <v>43738.151714242507</v>
      </c>
      <c r="F9" s="224">
        <f t="shared" si="3"/>
        <v>44612.914748527357</v>
      </c>
    </row>
    <row r="10" spans="1:9" x14ac:dyDescent="0.25">
      <c r="B10" s="21">
        <v>42621.867292010007</v>
      </c>
      <c r="C10" s="66">
        <f t="shared" si="1"/>
        <v>43048.085964930106</v>
      </c>
      <c r="D10" s="190">
        <f t="shared" si="0"/>
        <v>44339.528543878012</v>
      </c>
      <c r="E10" s="224">
        <f t="shared" si="2"/>
        <v>44839.528543878012</v>
      </c>
      <c r="F10" s="224">
        <f t="shared" si="3"/>
        <v>45736.31911475557</v>
      </c>
    </row>
    <row r="11" spans="1:9" x14ac:dyDescent="0.25">
      <c r="I11" s="158"/>
    </row>
    <row r="12" spans="1:9" x14ac:dyDescent="0.25">
      <c r="F12" s="224"/>
      <c r="I12" s="158"/>
    </row>
    <row r="13" spans="1:9" x14ac:dyDescent="0.25">
      <c r="F13" s="224"/>
      <c r="I13" s="158"/>
    </row>
    <row r="14" spans="1:9" x14ac:dyDescent="0.25">
      <c r="F14" s="224"/>
      <c r="I14" s="158"/>
    </row>
    <row r="15" spans="1:9" x14ac:dyDescent="0.25">
      <c r="F15" s="224"/>
    </row>
    <row r="16" spans="1:9" x14ac:dyDescent="0.25">
      <c r="F16" s="224"/>
    </row>
    <row r="17" spans="1:10" x14ac:dyDescent="0.25">
      <c r="F17" s="224"/>
    </row>
    <row r="18" spans="1:10" x14ac:dyDescent="0.25">
      <c r="F18" s="224"/>
    </row>
    <row r="19" spans="1:10" x14ac:dyDescent="0.25">
      <c r="F19" s="224"/>
      <c r="G19" s="158"/>
      <c r="H19" s="158"/>
      <c r="I19" s="158"/>
      <c r="J19" s="158"/>
    </row>
    <row r="20" spans="1:10" x14ac:dyDescent="0.25">
      <c r="F20" s="224"/>
    </row>
    <row r="22" spans="1:10" x14ac:dyDescent="0.25">
      <c r="F22" s="158"/>
      <c r="G22" s="158"/>
      <c r="H22" s="158"/>
      <c r="I22" s="158"/>
    </row>
    <row r="26" spans="1:10" s="32" customFormat="1" ht="30.75" customHeight="1" thickBot="1" x14ac:dyDescent="0.3">
      <c r="A26" s="724" t="s">
        <v>324</v>
      </c>
      <c r="B26" s="725"/>
      <c r="C26" s="725"/>
      <c r="D26" s="725"/>
      <c r="E26" s="725"/>
      <c r="F26" s="725"/>
      <c r="G26" s="725"/>
      <c r="H26" s="725"/>
      <c r="I26" s="726"/>
      <c r="J26" s="344"/>
    </row>
    <row r="27" spans="1:10" ht="16.2" thickTop="1" x14ac:dyDescent="0.25"/>
  </sheetData>
  <mergeCells count="1">
    <mergeCell ref="A26:I26"/>
  </mergeCells>
  <hyperlinks>
    <hyperlink ref="A26" location="'Table of Contents'!A1" display="Link to Table of Contents "/>
  </hyperlinks>
  <pageMargins left="0.7" right="0.7" top="0.75" bottom="0.75" header="0.3" footer="0.3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31"/>
  <sheetViews>
    <sheetView workbookViewId="0">
      <pane ySplit="1" topLeftCell="A11" activePane="bottomLeft" state="frozen"/>
      <selection pane="bottomLeft"/>
    </sheetView>
  </sheetViews>
  <sheetFormatPr defaultColWidth="8.81640625" defaultRowHeight="15.6" x14ac:dyDescent="0.3"/>
  <cols>
    <col min="1" max="1" width="20.08984375" style="59" customWidth="1"/>
    <col min="2" max="2" width="16.26953125" style="20" hidden="1" customWidth="1"/>
    <col min="3" max="3" width="10.54296875" style="59" hidden="1" customWidth="1"/>
    <col min="4" max="4" width="19.26953125" style="59" hidden="1" customWidth="1"/>
    <col min="5" max="5" width="9.7265625" style="59" bestFit="1" customWidth="1"/>
    <col min="6" max="6" width="9.453125" style="59" bestFit="1" customWidth="1"/>
    <col min="7" max="16384" width="8.81640625" style="59"/>
  </cols>
  <sheetData>
    <row r="1" spans="1:6" s="41" customFormat="1" ht="24" customHeight="1" x14ac:dyDescent="0.25">
      <c r="A1" s="41" t="s">
        <v>400</v>
      </c>
      <c r="B1" s="25">
        <v>44470</v>
      </c>
      <c r="C1" s="25">
        <v>44593</v>
      </c>
      <c r="D1" s="210">
        <v>44594</v>
      </c>
      <c r="E1" s="221">
        <v>44835</v>
      </c>
      <c r="F1" s="221">
        <v>44986</v>
      </c>
    </row>
    <row r="2" spans="1:6" x14ac:dyDescent="0.3">
      <c r="A2" s="141" t="s">
        <v>79</v>
      </c>
      <c r="B2" s="21">
        <v>58391.444091780497</v>
      </c>
      <c r="C2" s="12">
        <f>B2*1.01</f>
        <v>58975.358532698301</v>
      </c>
      <c r="D2" s="12">
        <f t="shared" ref="D2:D20" si="0">C2*1.03</f>
        <v>60744.619288679249</v>
      </c>
      <c r="E2" s="223">
        <f>IF(D2*0.01&lt;500,D2+500,D2*1.01)</f>
        <v>61352.065481566038</v>
      </c>
      <c r="F2" s="223">
        <f>E2*1.02</f>
        <v>62579.106791197359</v>
      </c>
    </row>
    <row r="3" spans="1:6" x14ac:dyDescent="0.3">
      <c r="A3" s="144"/>
      <c r="B3" s="21">
        <v>61079.819389089316</v>
      </c>
      <c r="C3" s="12">
        <f t="shared" ref="C3:C20" si="1">B3*1.01</f>
        <v>61690.617582980209</v>
      </c>
      <c r="D3" s="12">
        <f t="shared" si="0"/>
        <v>63541.336110469616</v>
      </c>
      <c r="E3" s="224">
        <f t="shared" ref="E3:E20" si="2">IF(D3*0.01&lt;500,D3+500,D3*1.01)</f>
        <v>64176.749471574316</v>
      </c>
      <c r="F3" s="224">
        <f t="shared" ref="F3:F20" si="3">E3*1.02</f>
        <v>65460.284461005802</v>
      </c>
    </row>
    <row r="4" spans="1:6" x14ac:dyDescent="0.3">
      <c r="A4" s="144"/>
      <c r="B4" s="21">
        <v>70454.755002415099</v>
      </c>
      <c r="C4" s="12">
        <f t="shared" si="1"/>
        <v>71159.302552439243</v>
      </c>
      <c r="D4" s="12">
        <f t="shared" si="0"/>
        <v>73294.08162901242</v>
      </c>
      <c r="E4" s="224">
        <f t="shared" si="2"/>
        <v>74027.022445302544</v>
      </c>
      <c r="F4" s="224">
        <f t="shared" si="3"/>
        <v>75507.56289420859</v>
      </c>
    </row>
    <row r="5" spans="1:6" x14ac:dyDescent="0.3">
      <c r="A5" s="144"/>
      <c r="B5" s="21">
        <v>72909</v>
      </c>
      <c r="C5" s="12">
        <f t="shared" si="1"/>
        <v>73638.09</v>
      </c>
      <c r="D5" s="12">
        <f t="shared" si="0"/>
        <v>75847.232699999993</v>
      </c>
      <c r="E5" s="224">
        <f t="shared" si="2"/>
        <v>76605.705026999989</v>
      </c>
      <c r="F5" s="224">
        <f t="shared" si="3"/>
        <v>78137.819127539988</v>
      </c>
    </row>
    <row r="6" spans="1:6" x14ac:dyDescent="0.3">
      <c r="A6" s="144"/>
      <c r="B6" s="21">
        <v>75390</v>
      </c>
      <c r="C6" s="12">
        <f t="shared" si="1"/>
        <v>76143.899999999994</v>
      </c>
      <c r="D6" s="12">
        <f t="shared" si="0"/>
        <v>78428.21699999999</v>
      </c>
      <c r="E6" s="224">
        <f t="shared" si="2"/>
        <v>79212.499169999996</v>
      </c>
      <c r="F6" s="224">
        <f t="shared" si="3"/>
        <v>80796.7491534</v>
      </c>
    </row>
    <row r="7" spans="1:6" x14ac:dyDescent="0.3">
      <c r="A7" s="144"/>
      <c r="B7" s="21">
        <v>77882</v>
      </c>
      <c r="C7" s="12">
        <f t="shared" si="1"/>
        <v>78660.820000000007</v>
      </c>
      <c r="D7" s="12">
        <f t="shared" si="0"/>
        <v>81020.644600000014</v>
      </c>
      <c r="E7" s="224">
        <f t="shared" si="2"/>
        <v>81830.851046000011</v>
      </c>
      <c r="F7" s="224">
        <f t="shared" si="3"/>
        <v>83467.468066920017</v>
      </c>
    </row>
    <row r="8" spans="1:6" x14ac:dyDescent="0.3">
      <c r="A8" s="144"/>
      <c r="B8" s="21">
        <v>80387</v>
      </c>
      <c r="C8" s="12">
        <f t="shared" si="1"/>
        <v>81190.87</v>
      </c>
      <c r="D8" s="12">
        <f t="shared" si="0"/>
        <v>83626.596099999995</v>
      </c>
      <c r="E8" s="224">
        <f t="shared" si="2"/>
        <v>84462.862060999993</v>
      </c>
      <c r="F8" s="224">
        <f t="shared" si="3"/>
        <v>86152.119302219988</v>
      </c>
    </row>
    <row r="9" spans="1:6" x14ac:dyDescent="0.3">
      <c r="A9" s="144"/>
      <c r="B9" s="21">
        <v>82873</v>
      </c>
      <c r="C9" s="12">
        <f t="shared" si="1"/>
        <v>83701.73</v>
      </c>
      <c r="D9" s="12">
        <f t="shared" si="0"/>
        <v>86212.781900000002</v>
      </c>
      <c r="E9" s="224">
        <f t="shared" si="2"/>
        <v>87074.909719000003</v>
      </c>
      <c r="F9" s="224">
        <f t="shared" si="3"/>
        <v>88816.407913380011</v>
      </c>
    </row>
    <row r="10" spans="1:6" x14ac:dyDescent="0.3">
      <c r="A10" s="144"/>
      <c r="B10" s="21">
        <v>85358</v>
      </c>
      <c r="C10" s="12">
        <f t="shared" si="1"/>
        <v>86211.58</v>
      </c>
      <c r="D10" s="12">
        <f t="shared" si="0"/>
        <v>88797.9274</v>
      </c>
      <c r="E10" s="224">
        <f t="shared" si="2"/>
        <v>89685.906673999998</v>
      </c>
      <c r="F10" s="224">
        <f t="shared" si="3"/>
        <v>91479.624807479995</v>
      </c>
    </row>
    <row r="11" spans="1:6" x14ac:dyDescent="0.3">
      <c r="A11" s="144"/>
      <c r="B11" s="21">
        <v>87855</v>
      </c>
      <c r="C11" s="12">
        <f t="shared" si="1"/>
        <v>88733.55</v>
      </c>
      <c r="D11" s="12">
        <f t="shared" si="0"/>
        <v>91395.556500000006</v>
      </c>
      <c r="E11" s="224">
        <f t="shared" si="2"/>
        <v>92309.512065000003</v>
      </c>
      <c r="F11" s="224">
        <f t="shared" si="3"/>
        <v>94155.702306300009</v>
      </c>
    </row>
    <row r="12" spans="1:6" s="193" customFormat="1" x14ac:dyDescent="0.3">
      <c r="A12" s="195" t="s">
        <v>4</v>
      </c>
      <c r="B12" s="188">
        <v>90346</v>
      </c>
      <c r="C12" s="196">
        <f t="shared" si="1"/>
        <v>91249.46</v>
      </c>
      <c r="D12" s="196">
        <f t="shared" si="0"/>
        <v>93986.943800000008</v>
      </c>
      <c r="E12" s="224">
        <f t="shared" si="2"/>
        <v>94926.813238000002</v>
      </c>
      <c r="F12" s="224">
        <f t="shared" si="3"/>
        <v>96825.34950276</v>
      </c>
    </row>
    <row r="13" spans="1:6" s="11" customFormat="1" x14ac:dyDescent="0.3">
      <c r="A13" s="18" t="s">
        <v>78</v>
      </c>
      <c r="B13" s="185">
        <v>79451</v>
      </c>
      <c r="C13" s="194">
        <f t="shared" si="1"/>
        <v>80245.509999999995</v>
      </c>
      <c r="D13" s="12">
        <f t="shared" si="0"/>
        <v>82652.8753</v>
      </c>
      <c r="E13" s="223">
        <f t="shared" si="2"/>
        <v>83479.404053000006</v>
      </c>
      <c r="F13" s="450">
        <f t="shared" si="3"/>
        <v>85148.992134060012</v>
      </c>
    </row>
    <row r="14" spans="1:6" x14ac:dyDescent="0.3">
      <c r="A14" s="145"/>
      <c r="B14" s="21">
        <v>82157</v>
      </c>
      <c r="C14" s="12">
        <f t="shared" si="1"/>
        <v>82978.570000000007</v>
      </c>
      <c r="D14" s="12">
        <f t="shared" si="0"/>
        <v>85467.927100000015</v>
      </c>
      <c r="E14" s="224">
        <f t="shared" si="2"/>
        <v>86322.606371000016</v>
      </c>
      <c r="F14" s="224">
        <f t="shared" si="3"/>
        <v>88049.058498420025</v>
      </c>
    </row>
    <row r="15" spans="1:6" x14ac:dyDescent="0.3">
      <c r="A15" s="144"/>
      <c r="B15" s="21">
        <v>84851</v>
      </c>
      <c r="C15" s="12">
        <f t="shared" si="1"/>
        <v>85699.51</v>
      </c>
      <c r="D15" s="12">
        <f t="shared" si="0"/>
        <v>88270.495299999995</v>
      </c>
      <c r="E15" s="224">
        <f t="shared" si="2"/>
        <v>89153.200253000003</v>
      </c>
      <c r="F15" s="224">
        <f t="shared" si="3"/>
        <v>90936.264258060008</v>
      </c>
    </row>
    <row r="16" spans="1:6" x14ac:dyDescent="0.3">
      <c r="A16" s="144"/>
      <c r="B16" s="21">
        <v>87563</v>
      </c>
      <c r="C16" s="12">
        <f t="shared" si="1"/>
        <v>88438.63</v>
      </c>
      <c r="D16" s="12">
        <f t="shared" si="0"/>
        <v>91091.788900000014</v>
      </c>
      <c r="E16" s="224">
        <f t="shared" si="2"/>
        <v>92002.706789000018</v>
      </c>
      <c r="F16" s="224">
        <f t="shared" si="3"/>
        <v>93842.760924780014</v>
      </c>
    </row>
    <row r="17" spans="1:10" x14ac:dyDescent="0.3">
      <c r="A17" s="144"/>
      <c r="B17" s="21">
        <v>90260</v>
      </c>
      <c r="C17" s="12">
        <f t="shared" si="1"/>
        <v>91162.6</v>
      </c>
      <c r="D17" s="12">
        <f t="shared" si="0"/>
        <v>93897.478000000003</v>
      </c>
      <c r="E17" s="224">
        <f t="shared" si="2"/>
        <v>94836.452780000007</v>
      </c>
      <c r="F17" s="224">
        <f t="shared" si="3"/>
        <v>96733.181835600015</v>
      </c>
    </row>
    <row r="18" spans="1:10" x14ac:dyDescent="0.3">
      <c r="A18" s="144"/>
      <c r="B18" s="21">
        <v>92955</v>
      </c>
      <c r="C18" s="12">
        <f t="shared" si="1"/>
        <v>93884.55</v>
      </c>
      <c r="D18" s="12">
        <f t="shared" si="0"/>
        <v>96701.086500000005</v>
      </c>
      <c r="E18" s="224">
        <f t="shared" si="2"/>
        <v>97668.097365000009</v>
      </c>
      <c r="F18" s="224">
        <f t="shared" si="3"/>
        <v>99621.459312300009</v>
      </c>
    </row>
    <row r="19" spans="1:10" x14ac:dyDescent="0.3">
      <c r="A19" s="144"/>
      <c r="B19" s="21">
        <v>95664</v>
      </c>
      <c r="C19" s="12">
        <f t="shared" si="1"/>
        <v>96620.64</v>
      </c>
      <c r="D19" s="12">
        <f t="shared" si="0"/>
        <v>99519.2592</v>
      </c>
      <c r="E19" s="224">
        <f t="shared" si="2"/>
        <v>100514.45179200001</v>
      </c>
      <c r="F19" s="224">
        <f t="shared" si="3"/>
        <v>102524.74082784001</v>
      </c>
    </row>
    <row r="20" spans="1:10" x14ac:dyDescent="0.3">
      <c r="A20" s="144"/>
      <c r="B20" s="21">
        <v>98357</v>
      </c>
      <c r="C20" s="12">
        <f t="shared" si="1"/>
        <v>99340.57</v>
      </c>
      <c r="D20" s="12">
        <f t="shared" si="0"/>
        <v>102320.78710000002</v>
      </c>
      <c r="E20" s="224">
        <f t="shared" si="2"/>
        <v>103343.99497100002</v>
      </c>
      <c r="F20" s="224">
        <f t="shared" si="3"/>
        <v>105410.87487042003</v>
      </c>
    </row>
    <row r="21" spans="1:10" x14ac:dyDescent="0.3">
      <c r="F21" s="224"/>
    </row>
    <row r="22" spans="1:10" x14ac:dyDescent="0.3">
      <c r="F22" s="224"/>
    </row>
    <row r="23" spans="1:10" x14ac:dyDescent="0.3">
      <c r="F23" s="224"/>
    </row>
    <row r="24" spans="1:10" x14ac:dyDescent="0.3">
      <c r="F24" s="3"/>
    </row>
    <row r="25" spans="1:10" x14ac:dyDescent="0.3">
      <c r="F25" s="3"/>
    </row>
    <row r="26" spans="1:10" x14ac:dyDescent="0.3">
      <c r="F26" s="201"/>
    </row>
    <row r="30" spans="1:10" s="32" customFormat="1" ht="30.75" customHeight="1" thickBot="1" x14ac:dyDescent="0.3">
      <c r="A30" s="724" t="s">
        <v>324</v>
      </c>
      <c r="B30" s="725"/>
      <c r="C30" s="725"/>
      <c r="D30" s="725"/>
      <c r="E30" s="725"/>
      <c r="F30" s="725"/>
      <c r="G30" s="725"/>
      <c r="H30" s="725"/>
      <c r="I30" s="726"/>
      <c r="J30" s="344"/>
    </row>
    <row r="31" spans="1:10" ht="16.2" thickTop="1" x14ac:dyDescent="0.3"/>
  </sheetData>
  <mergeCells count="1">
    <mergeCell ref="A30:I30"/>
  </mergeCells>
  <phoneticPr fontId="3" type="noConversion"/>
  <hyperlinks>
    <hyperlink ref="A30" location="'Table of Contents'!A1" display="Link to Table of Contents "/>
  </hyperlinks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AR47"/>
  <sheetViews>
    <sheetView zoomScaleNormal="100" workbookViewId="0">
      <pane ySplit="1" topLeftCell="A2" activePane="bottomLeft" state="frozen"/>
      <selection pane="bottomLeft" activeCell="E33" sqref="E33"/>
    </sheetView>
  </sheetViews>
  <sheetFormatPr defaultColWidth="8.81640625" defaultRowHeight="15.6" x14ac:dyDescent="0.3"/>
  <cols>
    <col min="1" max="1" width="54.26953125" style="86" bestFit="1" customWidth="1"/>
    <col min="2" max="2" width="10.7265625" style="86" hidden="1" customWidth="1"/>
    <col min="3" max="3" width="9.26953125" style="86" hidden="1" customWidth="1"/>
    <col min="4" max="4" width="9.453125" style="86" hidden="1" customWidth="1"/>
    <col min="5" max="5" width="9.7265625" style="86" bestFit="1" customWidth="1"/>
    <col min="6" max="6" width="9.453125" style="86" bestFit="1" customWidth="1"/>
    <col min="7" max="16384" width="8.81640625" style="86"/>
  </cols>
  <sheetData>
    <row r="1" spans="1:44" s="96" customFormat="1" x14ac:dyDescent="0.3">
      <c r="A1" s="95" t="s">
        <v>401</v>
      </c>
      <c r="B1" s="38">
        <v>44470</v>
      </c>
      <c r="C1" s="38">
        <v>44593</v>
      </c>
      <c r="D1" s="213">
        <v>44594</v>
      </c>
      <c r="E1" s="221">
        <v>44835</v>
      </c>
      <c r="F1" s="221">
        <v>44986</v>
      </c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</row>
    <row r="2" spans="1:44" s="99" customFormat="1" x14ac:dyDescent="0.3">
      <c r="A2" s="97" t="s">
        <v>70</v>
      </c>
      <c r="B2" s="109">
        <v>88033</v>
      </c>
      <c r="C2" s="109">
        <f>B2*1.01</f>
        <v>88913.33</v>
      </c>
      <c r="D2" s="109">
        <f>C2*1.03</f>
        <v>91580.729900000006</v>
      </c>
      <c r="E2" s="223">
        <f t="shared" ref="E2:E17" si="0">IF(D2*0.01&lt;500,D2+500,D2*1.01)</f>
        <v>92496.537199000013</v>
      </c>
      <c r="F2" s="223">
        <f>E2*1.02</f>
        <v>94346.467942980016</v>
      </c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</row>
    <row r="3" spans="1:44" x14ac:dyDescent="0.3">
      <c r="A3" s="18"/>
      <c r="B3" s="109">
        <v>91460</v>
      </c>
      <c r="C3" s="109">
        <f t="shared" ref="C3:C17" si="1">B3*1.01</f>
        <v>92374.6</v>
      </c>
      <c r="D3" s="378">
        <f t="shared" ref="D3:D17" si="2">C3*1.03</f>
        <v>95145.838000000003</v>
      </c>
      <c r="E3" s="224">
        <f t="shared" si="0"/>
        <v>96097.29638</v>
      </c>
      <c r="F3" s="224">
        <f t="shared" ref="F3:F17" si="3">E3*1.02</f>
        <v>98019.242307599998</v>
      </c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</row>
    <row r="4" spans="1:44" x14ac:dyDescent="0.3">
      <c r="A4" s="85"/>
      <c r="B4" s="109">
        <v>94886</v>
      </c>
      <c r="C4" s="109">
        <f t="shared" si="1"/>
        <v>95834.86</v>
      </c>
      <c r="D4" s="378">
        <f t="shared" si="2"/>
        <v>98709.905800000008</v>
      </c>
      <c r="E4" s="224">
        <f t="shared" si="0"/>
        <v>99697.004858000015</v>
      </c>
      <c r="F4" s="224">
        <f t="shared" si="3"/>
        <v>101690.94495516001</v>
      </c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</row>
    <row r="5" spans="1:44" x14ac:dyDescent="0.3">
      <c r="A5" s="85"/>
      <c r="B5" s="109">
        <v>98312</v>
      </c>
      <c r="C5" s="109">
        <f t="shared" si="1"/>
        <v>99295.12</v>
      </c>
      <c r="D5" s="378">
        <f t="shared" si="2"/>
        <v>102273.9736</v>
      </c>
      <c r="E5" s="224">
        <f t="shared" si="0"/>
        <v>103296.713336</v>
      </c>
      <c r="F5" s="224">
        <f t="shared" si="3"/>
        <v>105362.64760272</v>
      </c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</row>
    <row r="6" spans="1:44" x14ac:dyDescent="0.3">
      <c r="A6" s="85"/>
      <c r="B6" s="109">
        <v>101740</v>
      </c>
      <c r="C6" s="109">
        <f t="shared" si="1"/>
        <v>102757.4</v>
      </c>
      <c r="D6" s="378">
        <f t="shared" si="2"/>
        <v>105840.122</v>
      </c>
      <c r="E6" s="224">
        <f t="shared" si="0"/>
        <v>106898.52322</v>
      </c>
      <c r="F6" s="224">
        <f t="shared" si="3"/>
        <v>109036.4936844</v>
      </c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</row>
    <row r="7" spans="1:44" x14ac:dyDescent="0.3">
      <c r="A7" s="18" t="s">
        <v>67</v>
      </c>
      <c r="B7" s="109">
        <v>104934</v>
      </c>
      <c r="C7" s="109">
        <f t="shared" si="1"/>
        <v>105983.34</v>
      </c>
      <c r="D7" s="378">
        <f t="shared" si="2"/>
        <v>109162.84020000001</v>
      </c>
      <c r="E7" s="224">
        <f t="shared" si="0"/>
        <v>110254.46860200001</v>
      </c>
      <c r="F7" s="224">
        <f t="shared" si="3"/>
        <v>112459.55797404001</v>
      </c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</row>
    <row r="8" spans="1:44" s="173" customFormat="1" x14ac:dyDescent="0.3">
      <c r="A8" s="170" t="s">
        <v>68</v>
      </c>
      <c r="B8" s="171">
        <v>108242</v>
      </c>
      <c r="C8" s="171">
        <f t="shared" si="1"/>
        <v>109324.42</v>
      </c>
      <c r="D8" s="171">
        <f t="shared" si="2"/>
        <v>112604.1526</v>
      </c>
      <c r="E8" s="245">
        <f t="shared" si="0"/>
        <v>113730.194126</v>
      </c>
      <c r="F8" s="224">
        <f t="shared" si="3"/>
        <v>116004.79800852001</v>
      </c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</row>
    <row r="9" spans="1:44" x14ac:dyDescent="0.3">
      <c r="A9" s="18" t="s">
        <v>43</v>
      </c>
      <c r="B9" s="169">
        <v>75483</v>
      </c>
      <c r="C9" s="169">
        <f t="shared" si="1"/>
        <v>76237.83</v>
      </c>
      <c r="D9" s="169">
        <f t="shared" si="2"/>
        <v>78524.964900000006</v>
      </c>
      <c r="E9" s="224">
        <f t="shared" si="0"/>
        <v>79310.214549000011</v>
      </c>
      <c r="F9" s="450">
        <f t="shared" si="3"/>
        <v>80896.418839980019</v>
      </c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</row>
    <row r="10" spans="1:44" x14ac:dyDescent="0.3">
      <c r="A10" s="18" t="s">
        <v>4</v>
      </c>
      <c r="B10" s="109">
        <v>78131</v>
      </c>
      <c r="C10" s="109">
        <f t="shared" si="1"/>
        <v>78912.31</v>
      </c>
      <c r="D10" s="378">
        <f t="shared" si="2"/>
        <v>81279.679300000003</v>
      </c>
      <c r="E10" s="224">
        <f t="shared" si="0"/>
        <v>82092.476093000005</v>
      </c>
      <c r="F10" s="224">
        <f t="shared" si="3"/>
        <v>83734.325614860005</v>
      </c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</row>
    <row r="11" spans="1:44" x14ac:dyDescent="0.3">
      <c r="A11" s="18" t="s">
        <v>4</v>
      </c>
      <c r="B11" s="109">
        <v>80778</v>
      </c>
      <c r="C11" s="109">
        <f t="shared" si="1"/>
        <v>81585.78</v>
      </c>
      <c r="D11" s="378">
        <f t="shared" si="2"/>
        <v>84033.353400000007</v>
      </c>
      <c r="E11" s="224">
        <f t="shared" si="0"/>
        <v>84873.686934000012</v>
      </c>
      <c r="F11" s="224">
        <f t="shared" si="3"/>
        <v>86571.160672680009</v>
      </c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</row>
    <row r="12" spans="1:44" x14ac:dyDescent="0.3">
      <c r="A12" s="85"/>
      <c r="B12" s="107">
        <v>83430</v>
      </c>
      <c r="C12" s="108">
        <f t="shared" si="1"/>
        <v>84264.3</v>
      </c>
      <c r="D12" s="378">
        <f t="shared" si="2"/>
        <v>86792.229000000007</v>
      </c>
      <c r="E12" s="224">
        <f t="shared" si="0"/>
        <v>87660.151290000009</v>
      </c>
      <c r="F12" s="224">
        <f t="shared" si="3"/>
        <v>89413.35431580001</v>
      </c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</row>
    <row r="13" spans="1:44" x14ac:dyDescent="0.3">
      <c r="A13" s="85"/>
      <c r="B13" s="107">
        <v>86083</v>
      </c>
      <c r="C13" s="108">
        <f t="shared" si="1"/>
        <v>86943.83</v>
      </c>
      <c r="D13" s="378">
        <f t="shared" si="2"/>
        <v>89552.144899999999</v>
      </c>
      <c r="E13" s="224">
        <f t="shared" si="0"/>
        <v>90447.666349000006</v>
      </c>
      <c r="F13" s="224">
        <f t="shared" si="3"/>
        <v>92256.619675980008</v>
      </c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</row>
    <row r="14" spans="1:44" x14ac:dyDescent="0.3">
      <c r="A14" s="85"/>
      <c r="B14" s="107">
        <v>88729</v>
      </c>
      <c r="C14" s="108">
        <f t="shared" si="1"/>
        <v>89616.29</v>
      </c>
      <c r="D14" s="378">
        <f t="shared" si="2"/>
        <v>92304.778699999995</v>
      </c>
      <c r="E14" s="224">
        <f t="shared" si="0"/>
        <v>93227.826486999998</v>
      </c>
      <c r="F14" s="224">
        <f t="shared" si="3"/>
        <v>95092.383016740001</v>
      </c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</row>
    <row r="15" spans="1:44" x14ac:dyDescent="0.3">
      <c r="A15" s="85"/>
      <c r="B15" s="107">
        <v>91583</v>
      </c>
      <c r="C15" s="108">
        <f t="shared" si="1"/>
        <v>92498.83</v>
      </c>
      <c r="D15" s="378">
        <f t="shared" si="2"/>
        <v>95273.794900000008</v>
      </c>
      <c r="E15" s="224">
        <f t="shared" si="0"/>
        <v>96226.53284900001</v>
      </c>
      <c r="F15" s="224">
        <f t="shared" si="3"/>
        <v>98151.063505980012</v>
      </c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</row>
    <row r="16" spans="1:44" x14ac:dyDescent="0.3">
      <c r="A16" s="85"/>
      <c r="B16" s="107">
        <v>94252</v>
      </c>
      <c r="C16" s="108">
        <f t="shared" si="1"/>
        <v>95194.52</v>
      </c>
      <c r="D16" s="378">
        <f t="shared" si="2"/>
        <v>98050.35560000001</v>
      </c>
      <c r="E16" s="224">
        <f t="shared" si="0"/>
        <v>99030.859156000006</v>
      </c>
      <c r="F16" s="224">
        <f t="shared" si="3"/>
        <v>101011.47633912001</v>
      </c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</row>
    <row r="17" spans="1:44" x14ac:dyDescent="0.3">
      <c r="A17" s="85"/>
      <c r="B17" s="107">
        <v>97082</v>
      </c>
      <c r="C17" s="109">
        <f t="shared" si="1"/>
        <v>98052.82</v>
      </c>
      <c r="D17" s="378">
        <f t="shared" si="2"/>
        <v>100994.40460000001</v>
      </c>
      <c r="E17" s="224">
        <f t="shared" si="0"/>
        <v>102004.34864600001</v>
      </c>
      <c r="F17" s="224">
        <f t="shared" si="3"/>
        <v>104044.43561892002</v>
      </c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</row>
    <row r="18" spans="1:44" s="102" customFormat="1" x14ac:dyDescent="0.3">
      <c r="A18" s="100"/>
      <c r="B18" s="110"/>
      <c r="C18" s="108"/>
      <c r="D18" s="101"/>
      <c r="E18" s="85"/>
      <c r="F18" s="224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</row>
    <row r="19" spans="1:44" x14ac:dyDescent="0.3">
      <c r="A19" s="18"/>
      <c r="B19" s="107"/>
      <c r="C19" s="109"/>
      <c r="D19" s="85"/>
      <c r="E19" s="85"/>
      <c r="F19" s="224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</row>
    <row r="20" spans="1:44" s="105" customFormat="1" x14ac:dyDescent="0.3">
      <c r="A20" s="103"/>
      <c r="B20" s="111"/>
      <c r="C20" s="112"/>
      <c r="D20" s="104"/>
      <c r="E20" s="104"/>
      <c r="F20" s="450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</row>
    <row r="21" spans="1:44" x14ac:dyDescent="0.3">
      <c r="A21" s="18"/>
      <c r="B21" s="107"/>
      <c r="C21" s="108"/>
      <c r="D21" s="85"/>
      <c r="E21" s="85"/>
      <c r="F21" s="224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</row>
    <row r="22" spans="1:44" x14ac:dyDescent="0.3">
      <c r="A22" s="85"/>
      <c r="B22" s="107"/>
      <c r="C22" s="108"/>
      <c r="D22" s="85"/>
      <c r="E22" s="85"/>
      <c r="F22" s="224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</row>
    <row r="23" spans="1:44" x14ac:dyDescent="0.3">
      <c r="A23" s="85"/>
      <c r="B23" s="107"/>
      <c r="C23" s="108"/>
      <c r="D23" s="85"/>
      <c r="E23" s="85"/>
      <c r="F23" s="224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</row>
    <row r="24" spans="1:44" x14ac:dyDescent="0.3">
      <c r="A24" s="85"/>
      <c r="B24" s="107"/>
      <c r="C24" s="108"/>
      <c r="D24" s="85"/>
      <c r="E24" s="85"/>
      <c r="F24" s="3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</row>
    <row r="25" spans="1:44" x14ac:dyDescent="0.3">
      <c r="A25" s="85"/>
      <c r="B25" s="107"/>
      <c r="C25" s="108"/>
      <c r="D25" s="85"/>
      <c r="E25" s="85"/>
      <c r="F25" s="3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</row>
    <row r="26" spans="1:44" s="106" customFormat="1" ht="18" x14ac:dyDescent="0.35">
      <c r="A26" s="86"/>
      <c r="B26" s="107"/>
      <c r="C26" s="108"/>
      <c r="D26" s="85"/>
      <c r="E26" s="85"/>
      <c r="F26" s="201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</row>
    <row r="27" spans="1:44" s="32" customFormat="1" ht="30.75" customHeight="1" thickBot="1" x14ac:dyDescent="0.3">
      <c r="A27" s="724" t="s">
        <v>324</v>
      </c>
      <c r="B27" s="725"/>
      <c r="C27" s="725"/>
      <c r="D27" s="725"/>
      <c r="E27" s="725"/>
      <c r="F27" s="725"/>
      <c r="G27" s="725"/>
      <c r="H27" s="725"/>
      <c r="I27" s="726"/>
      <c r="J27" s="344"/>
    </row>
    <row r="28" spans="1:44" ht="16.2" thickTop="1" x14ac:dyDescent="0.3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</row>
    <row r="29" spans="1:44" x14ac:dyDescent="0.3"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</row>
    <row r="30" spans="1:44" x14ac:dyDescent="0.3"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</row>
    <row r="31" spans="1:44" x14ac:dyDescent="0.3"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</row>
    <row r="32" spans="1:44" x14ac:dyDescent="0.3"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</row>
    <row r="33" spans="2:44" x14ac:dyDescent="0.3"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</row>
    <row r="34" spans="2:44" x14ac:dyDescent="0.3"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</row>
    <row r="35" spans="2:44" x14ac:dyDescent="0.3"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</row>
    <row r="36" spans="2:44" x14ac:dyDescent="0.3"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</row>
    <row r="37" spans="2:44" x14ac:dyDescent="0.3"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</row>
    <row r="38" spans="2:44" x14ac:dyDescent="0.3"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</row>
    <row r="39" spans="2:44" x14ac:dyDescent="0.3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</row>
    <row r="40" spans="2:44" x14ac:dyDescent="0.3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</row>
    <row r="41" spans="2:44" x14ac:dyDescent="0.3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</row>
    <row r="42" spans="2:44" x14ac:dyDescent="0.3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</row>
    <row r="43" spans="2:44" x14ac:dyDescent="0.3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</row>
    <row r="44" spans="2:44" x14ac:dyDescent="0.3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</row>
    <row r="45" spans="2:44" x14ac:dyDescent="0.3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</row>
    <row r="46" spans="2:44" x14ac:dyDescent="0.3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</row>
    <row r="47" spans="2:44" x14ac:dyDescent="0.3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</row>
  </sheetData>
  <mergeCells count="1">
    <mergeCell ref="A27:I27"/>
  </mergeCells>
  <phoneticPr fontId="3" type="noConversion"/>
  <hyperlinks>
    <hyperlink ref="A27" location="'Table of Contents'!A1" display="Link to Table of Contents "/>
  </hyperlinks>
  <pageMargins left="0.75" right="0.75" top="1" bottom="1" header="0.5" footer="0.5"/>
  <pageSetup paperSize="9" fitToHeight="0" orientation="portrait" r:id="rId1"/>
  <headerFooter alignWithMargins="0">
    <oddFooter>&amp;C&amp;Z&amp;F</odd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K84"/>
  <sheetViews>
    <sheetView zoomScale="120" zoomScaleNormal="120" workbookViewId="0">
      <pane ySplit="1" topLeftCell="A2" activePane="bottomLeft" state="frozen"/>
      <selection pane="bottomLeft"/>
    </sheetView>
  </sheetViews>
  <sheetFormatPr defaultColWidth="8.81640625" defaultRowHeight="15.6" x14ac:dyDescent="0.25"/>
  <cols>
    <col min="1" max="1" width="39.81640625" style="20" bestFit="1" customWidth="1"/>
    <col min="2" max="2" width="6.81640625" style="20" hidden="1" customWidth="1"/>
    <col min="3" max="3" width="17" style="20" hidden="1" customWidth="1"/>
    <col min="4" max="4" width="9.81640625" style="20" hidden="1" customWidth="1"/>
    <col min="5" max="5" width="13.81640625" style="20" hidden="1" customWidth="1"/>
    <col min="6" max="6" width="9.81640625" style="20" hidden="1" customWidth="1"/>
    <col min="7" max="7" width="13.81640625" style="20" hidden="1" customWidth="1"/>
    <col min="8" max="8" width="9.81640625" style="20" bestFit="1" customWidth="1"/>
    <col min="9" max="9" width="14.26953125" style="20" bestFit="1" customWidth="1"/>
    <col min="10" max="10" width="9.81640625" style="20" bestFit="1" customWidth="1"/>
    <col min="11" max="11" width="14.08984375" style="20" customWidth="1"/>
    <col min="12" max="16384" width="8.81640625" style="20"/>
  </cols>
  <sheetData>
    <row r="1" spans="1:11" s="41" customFormat="1" ht="31.2" x14ac:dyDescent="0.25">
      <c r="A1" s="220" t="s">
        <v>60</v>
      </c>
      <c r="B1" s="25">
        <v>44470</v>
      </c>
      <c r="C1" s="87" t="s">
        <v>131</v>
      </c>
      <c r="D1" s="87">
        <v>44594</v>
      </c>
      <c r="E1" s="217" t="s">
        <v>155</v>
      </c>
      <c r="F1" s="221">
        <v>44835</v>
      </c>
      <c r="G1" s="338" t="s">
        <v>157</v>
      </c>
      <c r="H1" s="221">
        <v>44958</v>
      </c>
      <c r="I1" s="338" t="s">
        <v>382</v>
      </c>
      <c r="J1" s="221">
        <v>44986</v>
      </c>
      <c r="K1" s="338" t="s">
        <v>371</v>
      </c>
    </row>
    <row r="2" spans="1:11" x14ac:dyDescent="0.25">
      <c r="A2" s="24" t="s">
        <v>61</v>
      </c>
      <c r="B2" s="21">
        <v>58793.018915440305</v>
      </c>
      <c r="C2" s="21">
        <v>53020.646813181273</v>
      </c>
      <c r="D2" s="21">
        <f t="shared" ref="D2:D10" si="0">B2*1.03</f>
        <v>60556.809482903518</v>
      </c>
      <c r="E2" s="21">
        <f t="shared" ref="E2:E10" si="1">C2*1.03</f>
        <v>54611.266217576711</v>
      </c>
      <c r="F2" s="21">
        <f>IF(D2*0.01&lt;500,D2+500,D2*1.01)</f>
        <v>61162.377577732557</v>
      </c>
      <c r="G2" s="21">
        <f>IF(E2*0.01&lt;500,E2+500,E2*1.01)</f>
        <v>55157.378879752476</v>
      </c>
      <c r="H2" s="682">
        <v>61774.001353509884</v>
      </c>
      <c r="I2" s="682">
        <v>55708.952668550002</v>
      </c>
      <c r="J2" s="688">
        <f>H2*1.02</f>
        <v>63009.48138058008</v>
      </c>
      <c r="K2" s="688">
        <f>I2*1.02</f>
        <v>56823.131721921003</v>
      </c>
    </row>
    <row r="3" spans="1:11" x14ac:dyDescent="0.25">
      <c r="A3" s="24"/>
      <c r="B3" s="21">
        <v>61295.443309182519</v>
      </c>
      <c r="C3" s="21">
        <v>56392.688411262679</v>
      </c>
      <c r="D3" s="21">
        <f t="shared" si="0"/>
        <v>63134.306608457999</v>
      </c>
      <c r="E3" s="21">
        <f t="shared" si="1"/>
        <v>58084.469063600562</v>
      </c>
      <c r="F3" s="21">
        <f t="shared" ref="F3:F22" si="2">IF(D3*0.01&lt;500,D3+500,D3*1.01)</f>
        <v>63765.649674542576</v>
      </c>
      <c r="G3" s="21">
        <f t="shared" ref="G3:G14" si="3">IF(E3*0.01&lt;500,E3+500,E3*1.01)</f>
        <v>58665.313754236566</v>
      </c>
      <c r="H3" s="682">
        <v>64403.306171288001</v>
      </c>
      <c r="I3" s="682">
        <v>59251.966891778931</v>
      </c>
      <c r="J3" s="688">
        <f t="shared" ref="J3:K18" si="4">H3*1.02</f>
        <v>65691.372294713758</v>
      </c>
      <c r="K3" s="688">
        <f t="shared" si="4"/>
        <v>60437.006229614512</v>
      </c>
    </row>
    <row r="4" spans="1:11" x14ac:dyDescent="0.25">
      <c r="A4" s="24"/>
      <c r="B4" s="21">
        <v>63784.020295212329</v>
      </c>
      <c r="C4" s="21">
        <v>58793.018915440305</v>
      </c>
      <c r="D4" s="21">
        <f t="shared" si="0"/>
        <v>65697.540904068694</v>
      </c>
      <c r="E4" s="21">
        <f t="shared" si="1"/>
        <v>60556.809482903518</v>
      </c>
      <c r="F4" s="21">
        <f t="shared" si="2"/>
        <v>66354.516313109387</v>
      </c>
      <c r="G4" s="21">
        <f t="shared" si="3"/>
        <v>61162.377577732557</v>
      </c>
      <c r="H4" s="682">
        <v>67018.061476240488</v>
      </c>
      <c r="I4" s="682">
        <v>61774.001353509884</v>
      </c>
      <c r="J4" s="688">
        <f t="shared" si="4"/>
        <v>68358.422705765304</v>
      </c>
      <c r="K4" s="688">
        <f t="shared" si="4"/>
        <v>63009.48138058008</v>
      </c>
    </row>
    <row r="5" spans="1:11" x14ac:dyDescent="0.25">
      <c r="A5" s="24"/>
      <c r="B5" s="21">
        <v>66252.815270224412</v>
      </c>
      <c r="C5" s="21">
        <v>61295.443309182519</v>
      </c>
      <c r="D5" s="21">
        <f t="shared" si="0"/>
        <v>68240.399728331147</v>
      </c>
      <c r="E5" s="21">
        <f t="shared" si="1"/>
        <v>63134.306608457999</v>
      </c>
      <c r="F5" s="21">
        <f t="shared" si="2"/>
        <v>68922.80372561446</v>
      </c>
      <c r="G5" s="21">
        <f t="shared" si="3"/>
        <v>63765.649674542576</v>
      </c>
      <c r="H5" s="682">
        <v>69612.031762870611</v>
      </c>
      <c r="I5" s="682">
        <v>64403.306171288001</v>
      </c>
      <c r="J5" s="688">
        <f t="shared" si="4"/>
        <v>71004.272398128029</v>
      </c>
      <c r="K5" s="688">
        <f t="shared" si="4"/>
        <v>65691.372294713758</v>
      </c>
    </row>
    <row r="6" spans="1:11" x14ac:dyDescent="0.25">
      <c r="A6" s="24"/>
      <c r="B6" s="21">
        <v>69358.591000007247</v>
      </c>
      <c r="C6" s="21">
        <v>63784.020295212329</v>
      </c>
      <c r="D6" s="21">
        <f t="shared" si="0"/>
        <v>71439.348730007463</v>
      </c>
      <c r="E6" s="21">
        <f t="shared" si="1"/>
        <v>65697.540904068694</v>
      </c>
      <c r="F6" s="21">
        <f t="shared" si="2"/>
        <v>72153.742217307532</v>
      </c>
      <c r="G6" s="21">
        <f t="shared" si="3"/>
        <v>66354.516313109387</v>
      </c>
      <c r="H6" s="682">
        <v>72875.279639480606</v>
      </c>
      <c r="I6" s="682">
        <v>67018.061476240488</v>
      </c>
      <c r="J6" s="688">
        <f t="shared" si="4"/>
        <v>74332.785232270224</v>
      </c>
      <c r="K6" s="688">
        <f t="shared" si="4"/>
        <v>68358.422705765304</v>
      </c>
    </row>
    <row r="7" spans="1:11" x14ac:dyDescent="0.25">
      <c r="A7" s="24"/>
      <c r="B7" s="21">
        <v>73011</v>
      </c>
      <c r="C7" s="21">
        <v>66252.815270224412</v>
      </c>
      <c r="D7" s="21">
        <f t="shared" si="0"/>
        <v>75201.33</v>
      </c>
      <c r="E7" s="21">
        <f t="shared" si="1"/>
        <v>68240.399728331147</v>
      </c>
      <c r="F7" s="21">
        <f t="shared" si="2"/>
        <v>75953.343300000008</v>
      </c>
      <c r="G7" s="21">
        <f t="shared" si="3"/>
        <v>68922.80372561446</v>
      </c>
      <c r="H7" s="682">
        <v>76712.876733000012</v>
      </c>
      <c r="I7" s="682">
        <v>69612.031762870611</v>
      </c>
      <c r="J7" s="688">
        <f t="shared" si="4"/>
        <v>78247.134267660018</v>
      </c>
      <c r="K7" s="688">
        <f t="shared" si="4"/>
        <v>71004.272398128029</v>
      </c>
    </row>
    <row r="8" spans="1:11" x14ac:dyDescent="0.25">
      <c r="A8" s="24"/>
      <c r="B8" s="21">
        <v>77328</v>
      </c>
      <c r="C8" s="21">
        <v>69358.591000007247</v>
      </c>
      <c r="D8" s="21">
        <f t="shared" si="0"/>
        <v>79647.839999999997</v>
      </c>
      <c r="E8" s="21">
        <f t="shared" si="1"/>
        <v>71439.348730007463</v>
      </c>
      <c r="F8" s="21">
        <f t="shared" si="2"/>
        <v>80444.318400000004</v>
      </c>
      <c r="G8" s="21">
        <f t="shared" si="3"/>
        <v>72153.742217307532</v>
      </c>
      <c r="H8" s="682">
        <v>81248.761584000007</v>
      </c>
      <c r="I8" s="682">
        <v>72875.279639480606</v>
      </c>
      <c r="J8" s="688">
        <f t="shared" si="4"/>
        <v>82873.736815680008</v>
      </c>
      <c r="K8" s="688">
        <f t="shared" si="4"/>
        <v>74332.785232270224</v>
      </c>
    </row>
    <row r="9" spans="1:11" x14ac:dyDescent="0.25">
      <c r="A9" s="24"/>
      <c r="B9" s="21">
        <v>81703</v>
      </c>
      <c r="C9" s="21">
        <v>72936.702341509197</v>
      </c>
      <c r="D9" s="21">
        <f t="shared" si="0"/>
        <v>84154.09</v>
      </c>
      <c r="E9" s="21">
        <f t="shared" si="1"/>
        <v>75124.803411754474</v>
      </c>
      <c r="F9" s="21">
        <f t="shared" si="2"/>
        <v>84995.630900000004</v>
      </c>
      <c r="G9" s="21">
        <f t="shared" si="3"/>
        <v>75876.051445872014</v>
      </c>
      <c r="H9" s="682">
        <v>85845.587209000005</v>
      </c>
      <c r="I9" s="682">
        <v>76634.811960330728</v>
      </c>
      <c r="J9" s="688">
        <f t="shared" si="4"/>
        <v>87562.498953180009</v>
      </c>
      <c r="K9" s="688">
        <f t="shared" si="4"/>
        <v>78167.508199537348</v>
      </c>
    </row>
    <row r="10" spans="1:11" x14ac:dyDescent="0.25">
      <c r="A10" s="24"/>
      <c r="B10" s="21">
        <v>85265</v>
      </c>
      <c r="C10" s="21">
        <v>77091.245444599321</v>
      </c>
      <c r="D10" s="21">
        <f t="shared" si="0"/>
        <v>87822.95</v>
      </c>
      <c r="E10" s="21">
        <f t="shared" si="1"/>
        <v>79403.982807937296</v>
      </c>
      <c r="F10" s="21">
        <f t="shared" si="2"/>
        <v>88701.179499999998</v>
      </c>
      <c r="G10" s="21">
        <f t="shared" si="3"/>
        <v>80198.022636016671</v>
      </c>
      <c r="H10" s="682">
        <v>89588.191294999997</v>
      </c>
      <c r="I10" s="682">
        <v>81000.002862376845</v>
      </c>
      <c r="J10" s="688">
        <f t="shared" si="4"/>
        <v>91379.955120900006</v>
      </c>
      <c r="K10" s="688">
        <f t="shared" si="4"/>
        <v>82620.002919624385</v>
      </c>
    </row>
    <row r="11" spans="1:11" x14ac:dyDescent="0.25">
      <c r="A11" s="24"/>
      <c r="B11" s="21"/>
      <c r="C11" s="21">
        <v>81301.605897696194</v>
      </c>
      <c r="D11" s="21"/>
      <c r="E11" s="21">
        <f>C11*1.03</f>
        <v>83740.654074627077</v>
      </c>
      <c r="F11" s="21"/>
      <c r="G11" s="21">
        <f t="shared" si="3"/>
        <v>84578.060615373353</v>
      </c>
      <c r="H11" s="682"/>
      <c r="I11" s="682">
        <v>85423.841221527095</v>
      </c>
      <c r="J11" s="688"/>
      <c r="K11" s="688">
        <f t="shared" si="4"/>
        <v>87132.31804595764</v>
      </c>
    </row>
    <row r="12" spans="1:11" x14ac:dyDescent="0.25">
      <c r="A12" s="24"/>
      <c r="B12" s="21"/>
      <c r="C12" s="21">
        <v>84729.561082594737</v>
      </c>
      <c r="D12" s="21"/>
      <c r="E12" s="21">
        <f>C12*1.03</f>
        <v>87271.447915072582</v>
      </c>
      <c r="F12" s="21"/>
      <c r="G12" s="21">
        <f t="shared" si="3"/>
        <v>88144.162394223313</v>
      </c>
      <c r="H12" s="682"/>
      <c r="I12" s="682">
        <v>89025.604018165541</v>
      </c>
      <c r="J12" s="688"/>
      <c r="K12" s="688">
        <f t="shared" si="4"/>
        <v>90806.116098528859</v>
      </c>
    </row>
    <row r="13" spans="1:11" x14ac:dyDescent="0.25">
      <c r="A13" s="24" t="s">
        <v>62</v>
      </c>
      <c r="B13" s="21">
        <v>88018</v>
      </c>
      <c r="C13" s="21">
        <v>87378.960471709186</v>
      </c>
      <c r="D13" s="21">
        <f t="shared" ref="D13:D22" si="5">B13*1.03</f>
        <v>90658.540000000008</v>
      </c>
      <c r="E13" s="21">
        <f>C13*1.03</f>
        <v>90000.329285860469</v>
      </c>
      <c r="F13" s="21">
        <f t="shared" si="2"/>
        <v>91565.125400000004</v>
      </c>
      <c r="G13" s="21">
        <f t="shared" si="3"/>
        <v>90900.33257871907</v>
      </c>
      <c r="H13" s="682">
        <v>92480.776654000001</v>
      </c>
      <c r="I13" s="682">
        <v>91809.335904506268</v>
      </c>
      <c r="J13" s="688">
        <f t="shared" si="4"/>
        <v>94330.392187079997</v>
      </c>
      <c r="K13" s="688">
        <f t="shared" si="4"/>
        <v>93645.5226225964</v>
      </c>
    </row>
    <row r="14" spans="1:11" s="53" customFormat="1" x14ac:dyDescent="0.25">
      <c r="A14" s="116" t="s">
        <v>63</v>
      </c>
      <c r="B14" s="185">
        <v>90771</v>
      </c>
      <c r="C14" s="185">
        <v>90028.359860823606</v>
      </c>
      <c r="D14" s="185">
        <f t="shared" si="5"/>
        <v>93494.13</v>
      </c>
      <c r="E14" s="185">
        <f>C14*1.03</f>
        <v>92729.210656648313</v>
      </c>
      <c r="F14" s="21">
        <f t="shared" si="2"/>
        <v>94429.071300000011</v>
      </c>
      <c r="G14" s="21">
        <f t="shared" si="3"/>
        <v>93656.502763214798</v>
      </c>
      <c r="H14" s="683">
        <v>95373.362013000005</v>
      </c>
      <c r="I14" s="683">
        <v>94593.067790846952</v>
      </c>
      <c r="J14" s="689">
        <f t="shared" si="4"/>
        <v>97280.829253260003</v>
      </c>
      <c r="K14" s="688">
        <f t="shared" si="4"/>
        <v>96484.929146663897</v>
      </c>
    </row>
    <row r="15" spans="1:11" s="130" customFormat="1" x14ac:dyDescent="0.25">
      <c r="A15" s="664" t="s">
        <v>64</v>
      </c>
      <c r="B15" s="140">
        <v>84271</v>
      </c>
      <c r="D15" s="140">
        <f t="shared" si="5"/>
        <v>86799.13</v>
      </c>
      <c r="F15" s="140">
        <f t="shared" si="2"/>
        <v>87667.121299999999</v>
      </c>
      <c r="H15" s="684">
        <v>88543.792512999993</v>
      </c>
      <c r="I15" s="684"/>
      <c r="J15" s="688">
        <f t="shared" si="4"/>
        <v>90314.668363259989</v>
      </c>
      <c r="K15" s="690"/>
    </row>
    <row r="16" spans="1:11" x14ac:dyDescent="0.25">
      <c r="A16" s="24" t="s">
        <v>65</v>
      </c>
      <c r="B16" s="21">
        <v>86271</v>
      </c>
      <c r="D16" s="21">
        <f t="shared" si="5"/>
        <v>88859.13</v>
      </c>
      <c r="F16" s="21">
        <f t="shared" si="2"/>
        <v>89747.721300000005</v>
      </c>
      <c r="H16" s="682">
        <v>90645.19851300001</v>
      </c>
      <c r="I16" s="682"/>
      <c r="J16" s="688">
        <f t="shared" si="4"/>
        <v>92458.102483260009</v>
      </c>
      <c r="K16" s="688"/>
    </row>
    <row r="17" spans="1:11" x14ac:dyDescent="0.25">
      <c r="A17" s="24"/>
      <c r="B17" s="21">
        <v>88292</v>
      </c>
      <c r="D17" s="21">
        <f t="shared" si="5"/>
        <v>90940.760000000009</v>
      </c>
      <c r="F17" s="21">
        <f t="shared" si="2"/>
        <v>91850.167600000015</v>
      </c>
      <c r="H17" s="682">
        <v>92768.669276000015</v>
      </c>
      <c r="I17" s="682"/>
      <c r="J17" s="688">
        <f t="shared" si="4"/>
        <v>94624.042661520012</v>
      </c>
      <c r="K17" s="688"/>
    </row>
    <row r="18" spans="1:11" x14ac:dyDescent="0.25">
      <c r="A18" s="24"/>
      <c r="B18" s="21">
        <v>90299</v>
      </c>
      <c r="D18" s="21">
        <f t="shared" si="5"/>
        <v>93007.97</v>
      </c>
      <c r="F18" s="21">
        <f t="shared" si="2"/>
        <v>93938.049700000003</v>
      </c>
      <c r="H18" s="682">
        <v>94877.430197000009</v>
      </c>
      <c r="I18" s="682"/>
      <c r="J18" s="688">
        <f t="shared" si="4"/>
        <v>96774.978800940007</v>
      </c>
      <c r="K18" s="688"/>
    </row>
    <row r="19" spans="1:11" x14ac:dyDescent="0.25">
      <c r="A19" s="24"/>
      <c r="B19" s="21">
        <v>92296</v>
      </c>
      <c r="D19" s="21">
        <f t="shared" si="5"/>
        <v>95064.88</v>
      </c>
      <c r="F19" s="21">
        <f t="shared" si="2"/>
        <v>96015.5288</v>
      </c>
      <c r="H19" s="682">
        <v>96975.684087999995</v>
      </c>
      <c r="I19" s="682"/>
      <c r="J19" s="688">
        <f>H19*1.02</f>
        <v>98915.197769759994</v>
      </c>
      <c r="K19" s="688"/>
    </row>
    <row r="20" spans="1:11" x14ac:dyDescent="0.25">
      <c r="A20" s="24"/>
      <c r="B20" s="21">
        <v>93059</v>
      </c>
      <c r="D20" s="21">
        <f t="shared" si="5"/>
        <v>95850.77</v>
      </c>
      <c r="F20" s="21">
        <f t="shared" si="2"/>
        <v>96809.277700000006</v>
      </c>
      <c r="H20" s="682">
        <v>97777.370477000004</v>
      </c>
      <c r="I20" s="682"/>
      <c r="J20" s="688">
        <f>H20*1.02</f>
        <v>99732.917886540003</v>
      </c>
      <c r="K20" s="688"/>
    </row>
    <row r="21" spans="1:11" x14ac:dyDescent="0.25">
      <c r="A21" s="24" t="s">
        <v>62</v>
      </c>
      <c r="B21" s="21">
        <v>96056</v>
      </c>
      <c r="D21" s="21">
        <f t="shared" si="5"/>
        <v>98937.680000000008</v>
      </c>
      <c r="F21" s="21">
        <f t="shared" si="2"/>
        <v>99927.056800000006</v>
      </c>
      <c r="H21" s="682">
        <v>100926.32736800001</v>
      </c>
      <c r="I21" s="682"/>
      <c r="J21" s="688">
        <f>H21*1.02</f>
        <v>102944.85391536001</v>
      </c>
      <c r="K21" s="688"/>
    </row>
    <row r="22" spans="1:11" x14ac:dyDescent="0.25">
      <c r="A22" s="24" t="s">
        <v>63</v>
      </c>
      <c r="B22" s="21">
        <v>99054</v>
      </c>
      <c r="D22" s="21">
        <f t="shared" si="5"/>
        <v>102025.62000000001</v>
      </c>
      <c r="F22" s="21">
        <f t="shared" si="2"/>
        <v>103045.87620000001</v>
      </c>
      <c r="H22" s="682">
        <v>104076.33496200001</v>
      </c>
      <c r="I22" s="682"/>
      <c r="J22" s="688">
        <f>H22*1.02</f>
        <v>106157.86166124001</v>
      </c>
      <c r="K22" s="688"/>
    </row>
    <row r="23" spans="1:11" x14ac:dyDescent="0.25">
      <c r="A23" s="24"/>
      <c r="H23" s="552"/>
      <c r="I23" s="552"/>
    </row>
    <row r="24" spans="1:11" x14ac:dyDescent="0.25">
      <c r="H24" s="552"/>
      <c r="I24" s="552"/>
    </row>
    <row r="25" spans="1:11" x14ac:dyDescent="0.25">
      <c r="H25" s="552"/>
      <c r="I25" s="552"/>
    </row>
    <row r="26" spans="1:11" x14ac:dyDescent="0.25">
      <c r="H26" s="552"/>
      <c r="I26" s="552"/>
    </row>
    <row r="27" spans="1:11" x14ac:dyDescent="0.25">
      <c r="H27" s="225"/>
      <c r="I27" s="225"/>
    </row>
    <row r="28" spans="1:11" x14ac:dyDescent="0.25">
      <c r="H28" s="225"/>
      <c r="I28" s="225"/>
    </row>
    <row r="29" spans="1:11" x14ac:dyDescent="0.25">
      <c r="H29" s="225"/>
      <c r="I29" s="225"/>
    </row>
    <row r="30" spans="1:11" x14ac:dyDescent="0.25">
      <c r="H30" s="225"/>
      <c r="I30" s="225"/>
    </row>
    <row r="31" spans="1:11" x14ac:dyDescent="0.25">
      <c r="H31" s="225"/>
      <c r="I31" s="225"/>
    </row>
    <row r="32" spans="1:11" x14ac:dyDescent="0.25">
      <c r="H32" s="225"/>
      <c r="I32" s="225"/>
    </row>
    <row r="33" spans="1:9" s="32" customFormat="1" ht="30.75" customHeight="1" thickBot="1" x14ac:dyDescent="0.3">
      <c r="A33" s="724" t="s">
        <v>324</v>
      </c>
      <c r="B33" s="725"/>
      <c r="C33" s="725"/>
      <c r="D33" s="725"/>
      <c r="E33" s="725"/>
      <c r="F33" s="725"/>
      <c r="G33" s="726"/>
      <c r="H33" s="225"/>
      <c r="I33" s="225"/>
    </row>
    <row r="34" spans="1:9" ht="16.2" thickTop="1" x14ac:dyDescent="0.25">
      <c r="H34" s="225"/>
      <c r="I34" s="225"/>
    </row>
    <row r="35" spans="1:9" x14ac:dyDescent="0.25">
      <c r="H35" s="225"/>
      <c r="I35" s="225"/>
    </row>
    <row r="36" spans="1:9" x14ac:dyDescent="0.25">
      <c r="H36" s="225"/>
      <c r="I36" s="225"/>
    </row>
    <row r="37" spans="1:9" x14ac:dyDescent="0.25">
      <c r="H37" s="225"/>
      <c r="I37" s="225"/>
    </row>
    <row r="38" spans="1:9" x14ac:dyDescent="0.25">
      <c r="H38" s="225"/>
      <c r="I38" s="225"/>
    </row>
    <row r="39" spans="1:9" x14ac:dyDescent="0.25">
      <c r="H39" s="225"/>
      <c r="I39" s="225"/>
    </row>
    <row r="40" spans="1:9" x14ac:dyDescent="0.25">
      <c r="H40" s="225"/>
      <c r="I40" s="225"/>
    </row>
    <row r="41" spans="1:9" x14ac:dyDescent="0.25">
      <c r="H41" s="225"/>
      <c r="I41" s="225"/>
    </row>
    <row r="42" spans="1:9" x14ac:dyDescent="0.25">
      <c r="H42" s="225"/>
      <c r="I42" s="225"/>
    </row>
    <row r="43" spans="1:9" x14ac:dyDescent="0.25">
      <c r="H43" s="225"/>
      <c r="I43" s="225"/>
    </row>
    <row r="44" spans="1:9" x14ac:dyDescent="0.25">
      <c r="H44" s="225"/>
      <c r="I44" s="225"/>
    </row>
    <row r="45" spans="1:9" x14ac:dyDescent="0.25">
      <c r="H45" s="225"/>
      <c r="I45" s="225"/>
    </row>
    <row r="46" spans="1:9" x14ac:dyDescent="0.25">
      <c r="H46" s="225"/>
      <c r="I46" s="225"/>
    </row>
    <row r="47" spans="1:9" x14ac:dyDescent="0.25">
      <c r="H47" s="225"/>
      <c r="I47" s="225"/>
    </row>
    <row r="48" spans="1:9" x14ac:dyDescent="0.25">
      <c r="H48" s="225"/>
      <c r="I48" s="225"/>
    </row>
    <row r="49" spans="8:9" x14ac:dyDescent="0.25">
      <c r="H49" s="225"/>
      <c r="I49" s="225"/>
    </row>
    <row r="50" spans="8:9" x14ac:dyDescent="0.25">
      <c r="H50" s="225"/>
      <c r="I50" s="225"/>
    </row>
    <row r="51" spans="8:9" x14ac:dyDescent="0.25">
      <c r="H51" s="225"/>
      <c r="I51" s="225"/>
    </row>
    <row r="52" spans="8:9" x14ac:dyDescent="0.25">
      <c r="H52" s="225"/>
      <c r="I52" s="225"/>
    </row>
    <row r="53" spans="8:9" x14ac:dyDescent="0.25">
      <c r="H53" s="225"/>
      <c r="I53" s="225"/>
    </row>
    <row r="54" spans="8:9" x14ac:dyDescent="0.25">
      <c r="H54" s="225"/>
      <c r="I54" s="225"/>
    </row>
    <row r="55" spans="8:9" x14ac:dyDescent="0.25">
      <c r="H55" s="225"/>
      <c r="I55" s="225"/>
    </row>
    <row r="56" spans="8:9" x14ac:dyDescent="0.25">
      <c r="H56" s="225"/>
      <c r="I56" s="225"/>
    </row>
    <row r="57" spans="8:9" x14ac:dyDescent="0.25">
      <c r="H57" s="225"/>
      <c r="I57" s="225"/>
    </row>
    <row r="58" spans="8:9" x14ac:dyDescent="0.25">
      <c r="H58" s="225"/>
      <c r="I58" s="225"/>
    </row>
    <row r="59" spans="8:9" x14ac:dyDescent="0.25">
      <c r="H59" s="225"/>
      <c r="I59" s="225"/>
    </row>
    <row r="60" spans="8:9" x14ac:dyDescent="0.25">
      <c r="H60" s="225"/>
      <c r="I60" s="225"/>
    </row>
    <row r="61" spans="8:9" x14ac:dyDescent="0.25">
      <c r="H61" s="225"/>
      <c r="I61" s="225"/>
    </row>
    <row r="62" spans="8:9" x14ac:dyDescent="0.25">
      <c r="H62" s="225"/>
      <c r="I62" s="225"/>
    </row>
    <row r="63" spans="8:9" x14ac:dyDescent="0.25">
      <c r="H63" s="225"/>
      <c r="I63" s="225"/>
    </row>
    <row r="64" spans="8:9" x14ac:dyDescent="0.25">
      <c r="H64" s="225"/>
      <c r="I64" s="225"/>
    </row>
    <row r="65" spans="8:9" x14ac:dyDescent="0.25">
      <c r="H65" s="225"/>
      <c r="I65" s="225"/>
    </row>
    <row r="66" spans="8:9" x14ac:dyDescent="0.25">
      <c r="H66" s="225"/>
      <c r="I66" s="225"/>
    </row>
    <row r="67" spans="8:9" x14ac:dyDescent="0.25">
      <c r="H67" s="225"/>
      <c r="I67" s="225"/>
    </row>
    <row r="68" spans="8:9" x14ac:dyDescent="0.25">
      <c r="H68" s="225"/>
      <c r="I68" s="225"/>
    </row>
    <row r="69" spans="8:9" x14ac:dyDescent="0.25">
      <c r="H69" s="225"/>
      <c r="I69" s="225"/>
    </row>
    <row r="70" spans="8:9" x14ac:dyDescent="0.25">
      <c r="H70" s="225"/>
      <c r="I70" s="225"/>
    </row>
    <row r="71" spans="8:9" x14ac:dyDescent="0.25">
      <c r="H71" s="225"/>
      <c r="I71" s="225"/>
    </row>
    <row r="72" spans="8:9" x14ac:dyDescent="0.25">
      <c r="H72" s="225"/>
      <c r="I72" s="225"/>
    </row>
    <row r="73" spans="8:9" x14ac:dyDescent="0.25">
      <c r="H73" s="225"/>
      <c r="I73" s="225"/>
    </row>
    <row r="74" spans="8:9" x14ac:dyDescent="0.25">
      <c r="H74" s="225"/>
      <c r="I74" s="225"/>
    </row>
    <row r="75" spans="8:9" x14ac:dyDescent="0.25">
      <c r="H75" s="225"/>
      <c r="I75" s="225"/>
    </row>
    <row r="76" spans="8:9" x14ac:dyDescent="0.25">
      <c r="H76" s="225"/>
      <c r="I76" s="225"/>
    </row>
    <row r="77" spans="8:9" x14ac:dyDescent="0.25">
      <c r="H77" s="225"/>
      <c r="I77" s="225"/>
    </row>
    <row r="78" spans="8:9" x14ac:dyDescent="0.25">
      <c r="H78" s="225"/>
      <c r="I78" s="225"/>
    </row>
    <row r="79" spans="8:9" x14ac:dyDescent="0.25">
      <c r="H79" s="225"/>
      <c r="I79" s="225"/>
    </row>
    <row r="80" spans="8:9" x14ac:dyDescent="0.25">
      <c r="H80" s="225"/>
      <c r="I80" s="225"/>
    </row>
    <row r="81" spans="8:9" x14ac:dyDescent="0.25">
      <c r="H81" s="225"/>
      <c r="I81" s="225"/>
    </row>
    <row r="84" spans="8:9" x14ac:dyDescent="0.25">
      <c r="I84" s="344"/>
    </row>
  </sheetData>
  <mergeCells count="1">
    <mergeCell ref="A33:G33"/>
  </mergeCells>
  <phoneticPr fontId="3" type="noConversion"/>
  <hyperlinks>
    <hyperlink ref="A33" location="'Table of Contents'!A1" display="Link to Table of Contents "/>
  </hyperlinks>
  <pageMargins left="0.75" right="0.75" top="1" bottom="1" header="0.5" footer="0.5"/>
  <pageSetup paperSize="9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S29"/>
  <sheetViews>
    <sheetView zoomScale="80" zoomScaleNormal="80" workbookViewId="0">
      <pane ySplit="1" topLeftCell="A2" activePane="bottomLeft" state="frozen"/>
      <selection pane="bottomLeft" activeCell="R4" sqref="R4"/>
    </sheetView>
  </sheetViews>
  <sheetFormatPr defaultColWidth="8.81640625" defaultRowHeight="15.6" x14ac:dyDescent="0.3"/>
  <cols>
    <col min="1" max="1" width="16" style="3" customWidth="1"/>
    <col min="2" max="3" width="7.7265625" style="20" hidden="1" customWidth="1"/>
    <col min="4" max="4" width="19.54296875" style="20" hidden="1" customWidth="1"/>
    <col min="5" max="5" width="19.54296875" style="57" hidden="1" customWidth="1"/>
    <col min="6" max="6" width="24.26953125" style="3" hidden="1" customWidth="1"/>
    <col min="7" max="7" width="11" style="337" hidden="1" customWidth="1"/>
    <col min="8" max="8" width="8" style="3" hidden="1" customWidth="1"/>
    <col min="9" max="9" width="10.7265625" style="3" hidden="1" customWidth="1"/>
    <col min="10" max="10" width="0" style="3" hidden="1" customWidth="1"/>
    <col min="11" max="11" width="8.54296875" style="3" bestFit="1" customWidth="1"/>
    <col min="12" max="12" width="6.08984375" style="3" bestFit="1" customWidth="1"/>
    <col min="13" max="13" width="11.26953125" style="3" bestFit="1" customWidth="1"/>
    <col min="14" max="14" width="6.08984375" style="3" bestFit="1" customWidth="1"/>
    <col min="15" max="18" width="13.26953125" style="3" customWidth="1"/>
    <col min="19" max="16384" width="8.81640625" style="3"/>
  </cols>
  <sheetData>
    <row r="1" spans="1:19" s="26" customFormat="1" ht="47.4" thickBot="1" x14ac:dyDescent="0.35">
      <c r="A1" s="493" t="s">
        <v>27</v>
      </c>
      <c r="B1" s="39">
        <v>44470</v>
      </c>
      <c r="C1" s="39">
        <v>44470</v>
      </c>
      <c r="D1" s="39" t="s">
        <v>132</v>
      </c>
      <c r="E1" s="56" t="s">
        <v>132</v>
      </c>
      <c r="G1" s="221">
        <v>44594</v>
      </c>
      <c r="H1" s="221"/>
      <c r="I1" s="338" t="s">
        <v>155</v>
      </c>
      <c r="K1" s="495">
        <v>44835</v>
      </c>
      <c r="M1" s="494" t="s">
        <v>158</v>
      </c>
      <c r="O1" s="729">
        <v>44986</v>
      </c>
      <c r="P1" s="730"/>
      <c r="Q1" s="727" t="s">
        <v>371</v>
      </c>
      <c r="R1" s="728"/>
    </row>
    <row r="2" spans="1:19" ht="18" x14ac:dyDescent="0.35">
      <c r="A2" s="14"/>
      <c r="B2" s="20" t="s">
        <v>47</v>
      </c>
      <c r="C2" s="20" t="s">
        <v>48</v>
      </c>
      <c r="D2" s="20" t="s">
        <v>47</v>
      </c>
      <c r="E2" s="57" t="s">
        <v>48</v>
      </c>
      <c r="F2" s="212" t="s">
        <v>153</v>
      </c>
      <c r="G2" s="496" t="s">
        <v>47</v>
      </c>
      <c r="H2" s="84" t="s">
        <v>48</v>
      </c>
      <c r="I2" s="84" t="s">
        <v>303</v>
      </c>
      <c r="J2" s="84" t="s">
        <v>48</v>
      </c>
      <c r="K2" s="84" t="s">
        <v>303</v>
      </c>
      <c r="L2" s="84" t="s">
        <v>48</v>
      </c>
      <c r="M2" s="84" t="s">
        <v>47</v>
      </c>
      <c r="N2" s="84" t="s">
        <v>48</v>
      </c>
      <c r="O2" s="84" t="s">
        <v>303</v>
      </c>
      <c r="P2" s="84" t="s">
        <v>48</v>
      </c>
      <c r="Q2" s="84" t="s">
        <v>47</v>
      </c>
      <c r="R2" s="84" t="s">
        <v>48</v>
      </c>
      <c r="S2" s="59"/>
    </row>
    <row r="3" spans="1:19" x14ac:dyDescent="0.3">
      <c r="A3" s="7" t="s">
        <v>49</v>
      </c>
      <c r="B3" s="21">
        <v>55746.990205420472</v>
      </c>
      <c r="C3" s="42">
        <v>27.393829154219844</v>
      </c>
      <c r="D3" s="21">
        <v>50281.406905112301</v>
      </c>
      <c r="E3" s="58">
        <v>24.70699107338671</v>
      </c>
      <c r="F3" s="211" t="s">
        <v>152</v>
      </c>
      <c r="G3" s="201">
        <f t="shared" ref="G3:J8" si="0">B3*1.03</f>
        <v>57419.399911583088</v>
      </c>
      <c r="H3" s="336">
        <f t="shared" si="0"/>
        <v>28.215644028846441</v>
      </c>
      <c r="I3" s="201">
        <f t="shared" si="0"/>
        <v>51789.849112265671</v>
      </c>
      <c r="J3" s="339">
        <f t="shared" si="0"/>
        <v>25.448200805588311</v>
      </c>
      <c r="K3" s="201">
        <f t="shared" ref="K3:K8" si="1">G3*1.01</f>
        <v>57993.593910698917</v>
      </c>
      <c r="L3" s="336">
        <f t="shared" ref="L3:L8" si="2">K3/52.18/39</f>
        <v>28.497800469134908</v>
      </c>
      <c r="M3" s="201">
        <f>I3*1.01</f>
        <v>52307.747603388329</v>
      </c>
      <c r="N3" s="336">
        <f>M3/52.18/39</f>
        <v>25.703800259156335</v>
      </c>
      <c r="O3" s="12">
        <f t="shared" ref="O3:O8" si="3">K3*1.02</f>
        <v>59153.465788912894</v>
      </c>
      <c r="P3" s="678">
        <f t="shared" ref="P3:P8" si="4">O3/52.18/39</f>
        <v>29.067756478517605</v>
      </c>
      <c r="Q3" s="12">
        <f>M3*1.02</f>
        <v>53353.902555456094</v>
      </c>
      <c r="R3" s="678">
        <f>Q3/52.18/39</f>
        <v>26.217876264339463</v>
      </c>
      <c r="S3" s="59"/>
    </row>
    <row r="4" spans="1:19" x14ac:dyDescent="0.3">
      <c r="A4" s="4"/>
      <c r="B4" s="21">
        <v>57030.842720470835</v>
      </c>
      <c r="C4" s="42">
        <v>28.024708710710865</v>
      </c>
      <c r="D4" s="21">
        <v>53156.316656581352</v>
      </c>
      <c r="E4" s="58">
        <v>26.120783410768126</v>
      </c>
      <c r="G4" s="201">
        <f t="shared" si="0"/>
        <v>58741.768002084958</v>
      </c>
      <c r="H4" s="336">
        <f t="shared" si="0"/>
        <v>28.865449972032192</v>
      </c>
      <c r="I4" s="201">
        <f t="shared" si="0"/>
        <v>54751.006156278796</v>
      </c>
      <c r="J4" s="339">
        <f t="shared" si="0"/>
        <v>26.904406913091172</v>
      </c>
      <c r="K4" s="201">
        <f t="shared" si="1"/>
        <v>59329.18568210581</v>
      </c>
      <c r="L4" s="336">
        <f t="shared" si="2"/>
        <v>29.154104471752518</v>
      </c>
      <c r="M4" s="201">
        <f t="shared" ref="M4:M10" si="5">I4*1.01</f>
        <v>55298.516217841585</v>
      </c>
      <c r="N4" s="336">
        <f t="shared" ref="N4:N10" si="6">M4/52.18/39</f>
        <v>27.173450982222086</v>
      </c>
      <c r="O4" s="12">
        <f t="shared" si="3"/>
        <v>60515.769395747928</v>
      </c>
      <c r="P4" s="678">
        <f t="shared" si="4"/>
        <v>29.737186561187571</v>
      </c>
      <c r="Q4" s="12">
        <f t="shared" ref="Q4:Q10" si="7">M4*1.02</f>
        <v>56404.486542198414</v>
      </c>
      <c r="R4" s="678">
        <f t="shared" ref="R4:R10" si="8">Q4/52.18/39</f>
        <v>27.716920001866526</v>
      </c>
      <c r="S4" s="59"/>
    </row>
    <row r="5" spans="1:19" x14ac:dyDescent="0.3">
      <c r="A5" s="4"/>
      <c r="B5" s="21">
        <v>58275.131213485729</v>
      </c>
      <c r="C5" s="42">
        <v>28.63614667840401</v>
      </c>
      <c r="D5" s="21">
        <v>55746.990205420472</v>
      </c>
      <c r="E5" s="58">
        <v>27.393829154219844</v>
      </c>
      <c r="G5" s="201">
        <f t="shared" si="0"/>
        <v>60023.385149890302</v>
      </c>
      <c r="H5" s="336">
        <f t="shared" si="0"/>
        <v>29.495231078756131</v>
      </c>
      <c r="I5" s="201">
        <f t="shared" si="0"/>
        <v>57419.399911583088</v>
      </c>
      <c r="J5" s="339">
        <f t="shared" si="0"/>
        <v>28.215644028846441</v>
      </c>
      <c r="K5" s="201">
        <f t="shared" si="1"/>
        <v>60623.619001389205</v>
      </c>
      <c r="L5" s="336">
        <f t="shared" si="2"/>
        <v>29.790183389543692</v>
      </c>
      <c r="M5" s="201">
        <f t="shared" si="5"/>
        <v>57993.593910698917</v>
      </c>
      <c r="N5" s="336">
        <f t="shared" si="6"/>
        <v>28.497800469134908</v>
      </c>
      <c r="O5" s="12">
        <f t="shared" si="3"/>
        <v>61836.091381416991</v>
      </c>
      <c r="P5" s="678">
        <f t="shared" si="4"/>
        <v>30.385987057334567</v>
      </c>
      <c r="Q5" s="12">
        <f t="shared" si="7"/>
        <v>59153.465788912894</v>
      </c>
      <c r="R5" s="678">
        <f t="shared" si="8"/>
        <v>29.067756478517605</v>
      </c>
      <c r="S5" s="59"/>
    </row>
    <row r="6" spans="1:19" x14ac:dyDescent="0.3">
      <c r="A6" s="4"/>
      <c r="B6" s="21">
        <v>59529.310712009494</v>
      </c>
      <c r="C6" s="42">
        <v>29.252445043296625</v>
      </c>
      <c r="D6" s="21">
        <v>57030.842720470835</v>
      </c>
      <c r="E6" s="58">
        <v>28.024708710710865</v>
      </c>
      <c r="G6" s="201">
        <f t="shared" si="0"/>
        <v>61315.190033369778</v>
      </c>
      <c r="H6" s="336">
        <f t="shared" si="0"/>
        <v>30.130018394595524</v>
      </c>
      <c r="I6" s="201">
        <f t="shared" si="0"/>
        <v>58741.768002084958</v>
      </c>
      <c r="J6" s="339">
        <f t="shared" si="0"/>
        <v>28.865449972032192</v>
      </c>
      <c r="K6" s="201">
        <f t="shared" si="1"/>
        <v>61928.341933703479</v>
      </c>
      <c r="L6" s="336">
        <f t="shared" si="2"/>
        <v>30.431318578541479</v>
      </c>
      <c r="M6" s="201">
        <f t="shared" si="5"/>
        <v>59329.18568210581</v>
      </c>
      <c r="N6" s="336">
        <f t="shared" si="6"/>
        <v>29.154104471752518</v>
      </c>
      <c r="O6" s="12">
        <f t="shared" si="3"/>
        <v>63166.908772377552</v>
      </c>
      <c r="P6" s="678">
        <f t="shared" si="4"/>
        <v>31.039944950112311</v>
      </c>
      <c r="Q6" s="12">
        <f t="shared" si="7"/>
        <v>60515.769395747928</v>
      </c>
      <c r="R6" s="678">
        <f t="shared" si="8"/>
        <v>29.737186561187571</v>
      </c>
      <c r="S6" s="59"/>
    </row>
    <row r="7" spans="1:19" x14ac:dyDescent="0.3">
      <c r="A7" s="4"/>
      <c r="B7" s="21">
        <v>60939.76809757328</v>
      </c>
      <c r="C7" s="42">
        <v>29.945537683940834</v>
      </c>
      <c r="D7" s="21">
        <v>58275.131213485729</v>
      </c>
      <c r="E7" s="58">
        <v>28.63614667840401</v>
      </c>
      <c r="G7" s="201">
        <f t="shared" si="0"/>
        <v>62767.961140500483</v>
      </c>
      <c r="H7" s="336">
        <f t="shared" si="0"/>
        <v>30.843903814459061</v>
      </c>
      <c r="I7" s="201">
        <f t="shared" si="0"/>
        <v>60023.385149890302</v>
      </c>
      <c r="J7" s="339">
        <f t="shared" si="0"/>
        <v>29.495231078756131</v>
      </c>
      <c r="K7" s="201">
        <f t="shared" si="1"/>
        <v>63395.640751905492</v>
      </c>
      <c r="L7" s="336">
        <f t="shared" si="2"/>
        <v>31.152342852603653</v>
      </c>
      <c r="M7" s="201">
        <f t="shared" si="5"/>
        <v>60623.619001389205</v>
      </c>
      <c r="N7" s="336">
        <f t="shared" si="6"/>
        <v>29.790183389543692</v>
      </c>
      <c r="O7" s="12">
        <f t="shared" si="3"/>
        <v>64663.553566943599</v>
      </c>
      <c r="P7" s="678">
        <f t="shared" si="4"/>
        <v>31.775389709655727</v>
      </c>
      <c r="Q7" s="12">
        <f t="shared" si="7"/>
        <v>61836.091381416991</v>
      </c>
      <c r="R7" s="678">
        <f t="shared" si="8"/>
        <v>30.385987057334567</v>
      </c>
      <c r="S7" s="59"/>
    </row>
    <row r="8" spans="1:19" x14ac:dyDescent="0.3">
      <c r="A8" s="4"/>
      <c r="B8" s="21">
        <v>62250.326327497562</v>
      </c>
      <c r="C8" s="42">
        <v>30.589540312870422</v>
      </c>
      <c r="D8" s="21">
        <v>59529.310712009494</v>
      </c>
      <c r="E8" s="58">
        <v>29.252445043296625</v>
      </c>
      <c r="G8" s="201">
        <f t="shared" si="0"/>
        <v>64117.836117322491</v>
      </c>
      <c r="H8" s="336">
        <f t="shared" si="0"/>
        <v>31.507226522256534</v>
      </c>
      <c r="I8" s="201">
        <f t="shared" si="0"/>
        <v>61315.190033369778</v>
      </c>
      <c r="J8" s="339">
        <f t="shared" si="0"/>
        <v>30.130018394595524</v>
      </c>
      <c r="K8" s="201">
        <f t="shared" si="1"/>
        <v>64759.014478495716</v>
      </c>
      <c r="L8" s="336">
        <f t="shared" si="2"/>
        <v>31.822298787479102</v>
      </c>
      <c r="M8" s="201">
        <f t="shared" si="5"/>
        <v>61928.341933703479</v>
      </c>
      <c r="N8" s="336">
        <f t="shared" si="6"/>
        <v>30.431318578541479</v>
      </c>
      <c r="O8" s="12">
        <f t="shared" si="3"/>
        <v>66054.19476806563</v>
      </c>
      <c r="P8" s="678">
        <f t="shared" si="4"/>
        <v>32.45874476322868</v>
      </c>
      <c r="Q8" s="12">
        <f t="shared" si="7"/>
        <v>63166.908772377552</v>
      </c>
      <c r="R8" s="678">
        <f t="shared" si="8"/>
        <v>31.039944950112311</v>
      </c>
      <c r="S8" s="59"/>
    </row>
    <row r="9" spans="1:19" x14ac:dyDescent="0.3">
      <c r="D9" s="21">
        <v>60939.76809757328</v>
      </c>
      <c r="E9" s="509">
        <v>29.945537683940834</v>
      </c>
      <c r="G9" s="201"/>
      <c r="I9" s="201">
        <f>D9*1.03</f>
        <v>62767.961140500483</v>
      </c>
      <c r="J9" s="339">
        <f>E9*1.03</f>
        <v>30.843903814459061</v>
      </c>
      <c r="M9" s="201">
        <f t="shared" si="5"/>
        <v>63395.640751905492</v>
      </c>
      <c r="N9" s="336">
        <f t="shared" si="6"/>
        <v>31.152342852603653</v>
      </c>
      <c r="O9" s="12"/>
      <c r="P9" s="59"/>
      <c r="Q9" s="12">
        <f t="shared" si="7"/>
        <v>64663.553566943599</v>
      </c>
      <c r="R9" s="678">
        <f t="shared" si="8"/>
        <v>31.775389709655727</v>
      </c>
      <c r="S9" s="59"/>
    </row>
    <row r="10" spans="1:19" x14ac:dyDescent="0.3">
      <c r="D10" s="21">
        <v>62250.326327497562</v>
      </c>
      <c r="E10" s="508">
        <v>30.589540312870422</v>
      </c>
      <c r="G10" s="201"/>
      <c r="I10" s="201">
        <f>D10*1.03</f>
        <v>64117.836117322491</v>
      </c>
      <c r="J10" s="339">
        <f>E10*1.03</f>
        <v>31.507226522256534</v>
      </c>
      <c r="M10" s="201">
        <f t="shared" si="5"/>
        <v>64759.014478495716</v>
      </c>
      <c r="N10" s="336">
        <f t="shared" si="6"/>
        <v>31.822298787479102</v>
      </c>
      <c r="O10" s="12"/>
      <c r="P10" s="59"/>
      <c r="Q10" s="12">
        <f t="shared" si="7"/>
        <v>66054.19476806563</v>
      </c>
      <c r="R10" s="678">
        <f t="shared" si="8"/>
        <v>32.45874476322868</v>
      </c>
      <c r="S10" s="59"/>
    </row>
    <row r="11" spans="1:19" x14ac:dyDescent="0.3">
      <c r="A11" s="15"/>
      <c r="E11" s="507"/>
      <c r="O11" s="59"/>
      <c r="P11" s="59"/>
      <c r="Q11" s="59"/>
      <c r="R11" s="59"/>
      <c r="S11" s="59"/>
    </row>
    <row r="12" spans="1:19" x14ac:dyDescent="0.3">
      <c r="A12" s="16"/>
      <c r="O12" s="59"/>
      <c r="P12" s="59"/>
      <c r="Q12" s="59"/>
      <c r="R12" s="59"/>
      <c r="S12" s="59"/>
    </row>
    <row r="13" spans="1:19" x14ac:dyDescent="0.3">
      <c r="A13" s="15"/>
      <c r="O13" s="59"/>
      <c r="P13" s="59"/>
      <c r="Q13" s="59"/>
      <c r="R13" s="59"/>
      <c r="S13" s="59"/>
    </row>
    <row r="14" spans="1:19" x14ac:dyDescent="0.3">
      <c r="A14" s="15"/>
    </row>
    <row r="15" spans="1:19" x14ac:dyDescent="0.3">
      <c r="A15" s="15"/>
    </row>
    <row r="16" spans="1:19" x14ac:dyDescent="0.3">
      <c r="A16" s="15"/>
    </row>
    <row r="17" spans="1:14" x14ac:dyDescent="0.3">
      <c r="A17" s="15"/>
    </row>
    <row r="18" spans="1:14" x14ac:dyDescent="0.3">
      <c r="A18" s="17"/>
    </row>
    <row r="28" spans="1:14" s="32" customFormat="1" ht="30.75" customHeight="1" thickBot="1" x14ac:dyDescent="0.3">
      <c r="A28" s="505" t="s">
        <v>324</v>
      </c>
      <c r="B28" s="448"/>
      <c r="C28" s="448"/>
      <c r="D28" s="448"/>
      <c r="E28" s="448"/>
      <c r="F28" s="448"/>
      <c r="G28" s="448"/>
      <c r="H28" s="448"/>
      <c r="I28" s="448"/>
      <c r="J28" s="448"/>
      <c r="K28" s="448"/>
      <c r="L28" s="448"/>
      <c r="M28" s="448"/>
      <c r="N28" s="506"/>
    </row>
    <row r="29" spans="1:14" ht="16.2" thickTop="1" x14ac:dyDescent="0.3"/>
  </sheetData>
  <mergeCells count="2">
    <mergeCell ref="Q1:R1"/>
    <mergeCell ref="O1:P1"/>
  </mergeCells>
  <phoneticPr fontId="3" type="noConversion"/>
  <hyperlinks>
    <hyperlink ref="A28" location="'Table of Contents'!A1" display="Link to Table of Contents 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IV229"/>
  <sheetViews>
    <sheetView zoomScale="80" zoomScaleNormal="80" workbookViewId="0">
      <pane ySplit="1" topLeftCell="A23" activePane="bottomLeft" state="frozen"/>
      <selection pane="bottomLeft"/>
    </sheetView>
  </sheetViews>
  <sheetFormatPr defaultColWidth="8.81640625" defaultRowHeight="15.6" x14ac:dyDescent="0.25"/>
  <cols>
    <col min="1" max="1" width="62.7265625" style="31" customWidth="1"/>
    <col min="2" max="5" width="17.08984375" style="32" hidden="1" customWidth="1"/>
    <col min="6" max="6" width="20" style="32" hidden="1" customWidth="1"/>
    <col min="7" max="7" width="13.54296875" style="32" hidden="1" customWidth="1"/>
    <col min="8" max="8" width="10.08984375" style="32" bestFit="1" customWidth="1"/>
    <col min="9" max="9" width="14.08984375" style="32" bestFit="1" customWidth="1"/>
    <col min="10" max="11" width="13" style="20" customWidth="1"/>
    <col min="12" max="16384" width="8.81640625" style="32"/>
  </cols>
  <sheetData>
    <row r="1" spans="1:11" s="37" customFormat="1" ht="31.2" x14ac:dyDescent="0.25">
      <c r="A1" s="152" t="s">
        <v>86</v>
      </c>
      <c r="B1" s="36">
        <v>44470</v>
      </c>
      <c r="C1" s="37" t="s">
        <v>131</v>
      </c>
      <c r="D1" s="36">
        <v>44593</v>
      </c>
      <c r="E1" s="36" t="s">
        <v>135</v>
      </c>
      <c r="F1" s="207">
        <v>44594</v>
      </c>
      <c r="G1" s="503" t="s">
        <v>154</v>
      </c>
      <c r="H1" s="221">
        <v>44835</v>
      </c>
      <c r="I1" s="338" t="s">
        <v>157</v>
      </c>
      <c r="J1" s="221">
        <v>44986</v>
      </c>
      <c r="K1" s="338" t="s">
        <v>371</v>
      </c>
    </row>
    <row r="2" spans="1:11" s="31" customFormat="1" x14ac:dyDescent="0.25">
      <c r="A2" s="153" t="s">
        <v>87</v>
      </c>
      <c r="J2" s="225"/>
      <c r="K2" s="225"/>
    </row>
    <row r="3" spans="1:11" s="31" customFormat="1" x14ac:dyDescent="0.25">
      <c r="A3" s="153" t="s">
        <v>88</v>
      </c>
      <c r="J3" s="225"/>
      <c r="K3" s="225"/>
    </row>
    <row r="4" spans="1:11" x14ac:dyDescent="0.25">
      <c r="A4" s="154" t="s">
        <v>89</v>
      </c>
      <c r="B4" s="34"/>
      <c r="J4" s="225"/>
      <c r="K4" s="225"/>
    </row>
    <row r="5" spans="1:11" x14ac:dyDescent="0.3">
      <c r="A5" s="154" t="s">
        <v>90</v>
      </c>
      <c r="B5" s="183">
        <v>615.35</v>
      </c>
      <c r="C5" s="33">
        <v>562.29</v>
      </c>
      <c r="D5" s="33">
        <f>B5*1.01</f>
        <v>621.50350000000003</v>
      </c>
      <c r="E5" s="33">
        <f>C5*1.01</f>
        <v>567.91289999999992</v>
      </c>
      <c r="F5" s="33">
        <f>D5*1.03</f>
        <v>640.14860500000009</v>
      </c>
      <c r="G5" s="33">
        <f>E5*1.03</f>
        <v>584.95028699999989</v>
      </c>
      <c r="H5" s="226">
        <f>IF(F5*0.01&lt;9.58,F5+9.58,F5*1.01)</f>
        <v>649.72860500000013</v>
      </c>
      <c r="I5" s="226">
        <f>IF(G5*0.01&lt;9.58,G5+9.58,G5*1.01)</f>
        <v>594.53028699999993</v>
      </c>
      <c r="J5" s="225">
        <f t="shared" ref="J5:K66" si="0">H5*1.02</f>
        <v>662.72317710000016</v>
      </c>
      <c r="K5" s="225">
        <f t="shared" si="0"/>
        <v>606.42089273999989</v>
      </c>
    </row>
    <row r="6" spans="1:11" x14ac:dyDescent="0.3">
      <c r="A6" s="154" t="s">
        <v>91</v>
      </c>
      <c r="B6" s="183">
        <v>618.66</v>
      </c>
      <c r="C6" s="33">
        <v>575.45000000000005</v>
      </c>
      <c r="D6" s="33">
        <f t="shared" ref="D6:D69" si="1">B6*1.01</f>
        <v>624.84659999999997</v>
      </c>
      <c r="E6" s="33">
        <f t="shared" ref="E6:E69" si="2">C6*1.01</f>
        <v>581.20450000000005</v>
      </c>
      <c r="F6" s="33">
        <f t="shared" ref="F6:F69" si="3">D6*1.03</f>
        <v>643.59199799999999</v>
      </c>
      <c r="G6" s="33">
        <f t="shared" ref="G6:G69" si="4">E6*1.03</f>
        <v>598.64063500000009</v>
      </c>
      <c r="H6" s="226">
        <f t="shared" ref="H6:H69" si="5">IF(F6*0.01&lt;9.58,F6+9.58,F6*1.01)</f>
        <v>653.17199800000003</v>
      </c>
      <c r="I6" s="226">
        <f t="shared" ref="I6:I69" si="6">IF(G6*0.01&lt;9.58,G6+9.58,G6*1.01)</f>
        <v>608.22063500000013</v>
      </c>
      <c r="J6" s="225">
        <f t="shared" si="0"/>
        <v>666.23543796000001</v>
      </c>
      <c r="K6" s="225">
        <f t="shared" si="0"/>
        <v>620.38504770000009</v>
      </c>
    </row>
    <row r="7" spans="1:11" x14ac:dyDescent="0.3">
      <c r="A7" s="154" t="s">
        <v>92</v>
      </c>
      <c r="B7" s="183">
        <v>621.74</v>
      </c>
      <c r="C7" s="33">
        <v>615.35</v>
      </c>
      <c r="D7" s="33">
        <f t="shared" si="1"/>
        <v>627.95740000000001</v>
      </c>
      <c r="E7" s="33">
        <f t="shared" si="2"/>
        <v>621.50350000000003</v>
      </c>
      <c r="F7" s="33">
        <f t="shared" si="3"/>
        <v>646.79612199999997</v>
      </c>
      <c r="G7" s="33">
        <f t="shared" si="4"/>
        <v>640.14860500000009</v>
      </c>
      <c r="H7" s="226">
        <f t="shared" si="5"/>
        <v>656.37612200000001</v>
      </c>
      <c r="I7" s="226">
        <f t="shared" si="6"/>
        <v>649.72860500000013</v>
      </c>
      <c r="J7" s="225">
        <f t="shared" si="0"/>
        <v>669.50364444000002</v>
      </c>
      <c r="K7" s="225">
        <f t="shared" si="0"/>
        <v>662.72317710000016</v>
      </c>
    </row>
    <row r="8" spans="1:11" x14ac:dyDescent="0.3">
      <c r="A8" s="154" t="s">
        <v>93</v>
      </c>
      <c r="B8" s="183">
        <v>623.5</v>
      </c>
      <c r="C8" s="33">
        <v>618.66</v>
      </c>
      <c r="D8" s="33">
        <f t="shared" si="1"/>
        <v>629.73500000000001</v>
      </c>
      <c r="E8" s="33">
        <f t="shared" si="2"/>
        <v>624.84659999999997</v>
      </c>
      <c r="F8" s="33">
        <f t="shared" si="3"/>
        <v>648.62705000000005</v>
      </c>
      <c r="G8" s="33">
        <f t="shared" si="4"/>
        <v>643.59199799999999</v>
      </c>
      <c r="H8" s="226">
        <f t="shared" si="5"/>
        <v>658.20705000000009</v>
      </c>
      <c r="I8" s="226">
        <f t="shared" si="6"/>
        <v>653.17199800000003</v>
      </c>
      <c r="J8" s="225">
        <f t="shared" si="0"/>
        <v>671.37119100000007</v>
      </c>
      <c r="K8" s="225">
        <f t="shared" si="0"/>
        <v>666.23543796000001</v>
      </c>
    </row>
    <row r="9" spans="1:11" x14ac:dyDescent="0.3">
      <c r="A9" s="154" t="s">
        <v>94</v>
      </c>
      <c r="B9" s="183">
        <v>625.33000000000004</v>
      </c>
      <c r="C9" s="33">
        <v>621.74</v>
      </c>
      <c r="D9" s="33">
        <f t="shared" si="1"/>
        <v>631.58330000000001</v>
      </c>
      <c r="E9" s="33">
        <f t="shared" si="2"/>
        <v>627.95740000000001</v>
      </c>
      <c r="F9" s="33">
        <f t="shared" si="3"/>
        <v>650.530799</v>
      </c>
      <c r="G9" s="33">
        <f t="shared" si="4"/>
        <v>646.79612199999997</v>
      </c>
      <c r="H9" s="226">
        <f t="shared" si="5"/>
        <v>660.11079900000004</v>
      </c>
      <c r="I9" s="226">
        <f t="shared" si="6"/>
        <v>656.37612200000001</v>
      </c>
      <c r="J9" s="225">
        <f t="shared" si="0"/>
        <v>673.31301498000005</v>
      </c>
      <c r="K9" s="225">
        <f t="shared" si="0"/>
        <v>669.50364444000002</v>
      </c>
    </row>
    <row r="10" spans="1:11" x14ac:dyDescent="0.3">
      <c r="A10" s="154" t="s">
        <v>95</v>
      </c>
      <c r="B10" s="183">
        <v>627.05999999999995</v>
      </c>
      <c r="C10" s="33">
        <v>623.5</v>
      </c>
      <c r="D10" s="33">
        <f t="shared" si="1"/>
        <v>633.3306</v>
      </c>
      <c r="E10" s="33">
        <f t="shared" si="2"/>
        <v>629.73500000000001</v>
      </c>
      <c r="F10" s="33">
        <f t="shared" si="3"/>
        <v>652.33051799999998</v>
      </c>
      <c r="G10" s="33">
        <f t="shared" si="4"/>
        <v>648.62705000000005</v>
      </c>
      <c r="H10" s="226">
        <f t="shared" si="5"/>
        <v>661.91051800000002</v>
      </c>
      <c r="I10" s="226">
        <f t="shared" si="6"/>
        <v>658.20705000000009</v>
      </c>
      <c r="J10" s="225">
        <f t="shared" si="0"/>
        <v>675.14872836000006</v>
      </c>
      <c r="K10" s="225">
        <f t="shared" si="0"/>
        <v>671.37119100000007</v>
      </c>
    </row>
    <row r="11" spans="1:11" x14ac:dyDescent="0.3">
      <c r="A11" s="154" t="s">
        <v>96</v>
      </c>
      <c r="B11" s="183">
        <v>628.88</v>
      </c>
      <c r="C11" s="33">
        <v>625.33000000000004</v>
      </c>
      <c r="D11" s="33">
        <f t="shared" si="1"/>
        <v>635.16880000000003</v>
      </c>
      <c r="E11" s="33">
        <f t="shared" si="2"/>
        <v>631.58330000000001</v>
      </c>
      <c r="F11" s="33">
        <f t="shared" si="3"/>
        <v>654.22386400000005</v>
      </c>
      <c r="G11" s="33">
        <f t="shared" si="4"/>
        <v>650.530799</v>
      </c>
      <c r="H11" s="226">
        <f t="shared" si="5"/>
        <v>663.80386400000009</v>
      </c>
      <c r="I11" s="226">
        <f t="shared" si="6"/>
        <v>660.11079900000004</v>
      </c>
      <c r="J11" s="225">
        <f t="shared" si="0"/>
        <v>677.07994128000007</v>
      </c>
      <c r="K11" s="225">
        <f t="shared" si="0"/>
        <v>673.31301498000005</v>
      </c>
    </row>
    <row r="12" spans="1:11" x14ac:dyDescent="0.3">
      <c r="A12" s="154" t="s">
        <v>97</v>
      </c>
      <c r="B12" s="183">
        <v>630.69000000000005</v>
      </c>
      <c r="C12" s="33">
        <v>627.05999999999995</v>
      </c>
      <c r="D12" s="33">
        <f t="shared" si="1"/>
        <v>636.9969000000001</v>
      </c>
      <c r="E12" s="33">
        <f t="shared" si="2"/>
        <v>633.3306</v>
      </c>
      <c r="F12" s="33">
        <f t="shared" si="3"/>
        <v>656.10680700000012</v>
      </c>
      <c r="G12" s="33">
        <f t="shared" si="4"/>
        <v>652.33051799999998</v>
      </c>
      <c r="H12" s="226">
        <f t="shared" si="5"/>
        <v>665.68680700000016</v>
      </c>
      <c r="I12" s="226">
        <f t="shared" si="6"/>
        <v>661.91051800000002</v>
      </c>
      <c r="J12" s="225">
        <f t="shared" si="0"/>
        <v>679.00054314000022</v>
      </c>
      <c r="K12" s="225">
        <f t="shared" si="0"/>
        <v>675.14872836000006</v>
      </c>
    </row>
    <row r="13" spans="1:11" x14ac:dyDescent="0.3">
      <c r="A13" s="154" t="s">
        <v>98</v>
      </c>
      <c r="B13" s="183">
        <v>632.54999999999995</v>
      </c>
      <c r="C13" s="33">
        <v>628.88</v>
      </c>
      <c r="D13" s="33">
        <f t="shared" si="1"/>
        <v>638.87549999999999</v>
      </c>
      <c r="E13" s="33">
        <f t="shared" si="2"/>
        <v>635.16880000000003</v>
      </c>
      <c r="F13" s="33">
        <f t="shared" si="3"/>
        <v>658.04176500000005</v>
      </c>
      <c r="G13" s="33">
        <f t="shared" si="4"/>
        <v>654.22386400000005</v>
      </c>
      <c r="H13" s="226">
        <f t="shared" si="5"/>
        <v>667.6217650000001</v>
      </c>
      <c r="I13" s="226">
        <f t="shared" si="6"/>
        <v>663.80386400000009</v>
      </c>
      <c r="J13" s="225">
        <f t="shared" si="0"/>
        <v>680.97420030000012</v>
      </c>
      <c r="K13" s="225">
        <f t="shared" si="0"/>
        <v>677.07994128000007</v>
      </c>
    </row>
    <row r="14" spans="1:11" x14ac:dyDescent="0.3">
      <c r="A14" s="154" t="s">
        <v>99</v>
      </c>
      <c r="B14" s="183">
        <v>634.49</v>
      </c>
      <c r="C14" s="33">
        <v>630.69000000000005</v>
      </c>
      <c r="D14" s="33">
        <f t="shared" si="1"/>
        <v>640.83490000000006</v>
      </c>
      <c r="E14" s="33">
        <f t="shared" si="2"/>
        <v>636.9969000000001</v>
      </c>
      <c r="F14" s="33">
        <f t="shared" si="3"/>
        <v>660.05994700000008</v>
      </c>
      <c r="G14" s="33">
        <f t="shared" si="4"/>
        <v>656.10680700000012</v>
      </c>
      <c r="H14" s="226">
        <f t="shared" si="5"/>
        <v>669.63994700000012</v>
      </c>
      <c r="I14" s="226">
        <f t="shared" si="6"/>
        <v>665.68680700000016</v>
      </c>
      <c r="J14" s="225">
        <f t="shared" si="0"/>
        <v>683.03274594000015</v>
      </c>
      <c r="K14" s="225">
        <f t="shared" si="0"/>
        <v>679.00054314000022</v>
      </c>
    </row>
    <row r="15" spans="1:11" x14ac:dyDescent="0.3">
      <c r="A15" s="154" t="s">
        <v>100</v>
      </c>
      <c r="B15" s="183">
        <v>636.41999999999996</v>
      </c>
      <c r="C15" s="33">
        <v>632.54999999999995</v>
      </c>
      <c r="D15" s="33">
        <f t="shared" si="1"/>
        <v>642.78419999999994</v>
      </c>
      <c r="E15" s="33">
        <f t="shared" si="2"/>
        <v>638.87549999999999</v>
      </c>
      <c r="F15" s="33">
        <f t="shared" si="3"/>
        <v>662.06772599999999</v>
      </c>
      <c r="G15" s="33">
        <f t="shared" si="4"/>
        <v>658.04176500000005</v>
      </c>
      <c r="H15" s="226">
        <f t="shared" si="5"/>
        <v>671.64772600000003</v>
      </c>
      <c r="I15" s="226">
        <f t="shared" si="6"/>
        <v>667.6217650000001</v>
      </c>
      <c r="J15" s="225">
        <f t="shared" si="0"/>
        <v>685.0806805200001</v>
      </c>
      <c r="K15" s="225">
        <f t="shared" si="0"/>
        <v>680.97420030000012</v>
      </c>
    </row>
    <row r="16" spans="1:11" x14ac:dyDescent="0.3">
      <c r="A16" s="154" t="s">
        <v>101</v>
      </c>
      <c r="B16" s="183">
        <v>636.41999999999996</v>
      </c>
      <c r="C16" s="33">
        <v>634.49</v>
      </c>
      <c r="D16" s="33">
        <f t="shared" si="1"/>
        <v>642.78419999999994</v>
      </c>
      <c r="E16" s="33">
        <f t="shared" si="2"/>
        <v>640.83490000000006</v>
      </c>
      <c r="F16" s="33">
        <f t="shared" si="3"/>
        <v>662.06772599999999</v>
      </c>
      <c r="G16" s="33">
        <f t="shared" si="4"/>
        <v>660.05994700000008</v>
      </c>
      <c r="H16" s="226">
        <f t="shared" si="5"/>
        <v>671.64772600000003</v>
      </c>
      <c r="I16" s="226">
        <f t="shared" si="6"/>
        <v>669.63994700000012</v>
      </c>
      <c r="J16" s="225">
        <f t="shared" si="0"/>
        <v>685.0806805200001</v>
      </c>
      <c r="K16" s="225">
        <f t="shared" si="0"/>
        <v>683.03274594000015</v>
      </c>
    </row>
    <row r="17" spans="1:11" x14ac:dyDescent="0.3">
      <c r="A17" s="154" t="s">
        <v>102</v>
      </c>
      <c r="B17" s="183">
        <v>637.15</v>
      </c>
      <c r="C17" s="33">
        <v>636.41999999999996</v>
      </c>
      <c r="D17" s="33">
        <f t="shared" si="1"/>
        <v>643.52149999999995</v>
      </c>
      <c r="E17" s="33">
        <f t="shared" si="2"/>
        <v>642.78419999999994</v>
      </c>
      <c r="F17" s="33">
        <f t="shared" si="3"/>
        <v>662.82714499999997</v>
      </c>
      <c r="G17" s="33">
        <f t="shared" si="4"/>
        <v>662.06772599999999</v>
      </c>
      <c r="H17" s="226">
        <f t="shared" si="5"/>
        <v>672.40714500000001</v>
      </c>
      <c r="I17" s="226">
        <f t="shared" si="6"/>
        <v>671.64772600000003</v>
      </c>
      <c r="J17" s="225">
        <f t="shared" si="0"/>
        <v>685.85528790000001</v>
      </c>
      <c r="K17" s="225">
        <f t="shared" si="0"/>
        <v>685.0806805200001</v>
      </c>
    </row>
    <row r="18" spans="1:11" x14ac:dyDescent="0.3">
      <c r="A18" s="154"/>
      <c r="B18" s="183"/>
      <c r="C18" s="35">
        <v>636.41999999999996</v>
      </c>
      <c r="D18" s="33"/>
      <c r="E18" s="33">
        <f t="shared" si="2"/>
        <v>642.78419999999994</v>
      </c>
      <c r="F18" s="33"/>
      <c r="G18" s="33">
        <f t="shared" si="4"/>
        <v>662.06772599999999</v>
      </c>
      <c r="H18" s="226"/>
      <c r="I18" s="226">
        <f t="shared" si="6"/>
        <v>671.64772600000003</v>
      </c>
      <c r="J18" s="225"/>
      <c r="K18" s="225">
        <f t="shared" si="0"/>
        <v>685.0806805200001</v>
      </c>
    </row>
    <row r="19" spans="1:11" s="184" customFormat="1" x14ac:dyDescent="0.3">
      <c r="A19" s="586"/>
      <c r="B19" s="410"/>
      <c r="C19" s="182">
        <v>637.15</v>
      </c>
      <c r="D19" s="182"/>
      <c r="E19" s="182">
        <f t="shared" si="2"/>
        <v>643.52149999999995</v>
      </c>
      <c r="F19" s="182"/>
      <c r="G19" s="182">
        <f t="shared" si="4"/>
        <v>662.82714499999997</v>
      </c>
      <c r="H19" s="587"/>
      <c r="I19" s="587">
        <f t="shared" si="6"/>
        <v>672.40714500000001</v>
      </c>
      <c r="J19" s="225"/>
      <c r="K19" s="225">
        <f t="shared" si="0"/>
        <v>685.85528790000001</v>
      </c>
    </row>
    <row r="20" spans="1:11" s="590" customFormat="1" x14ac:dyDescent="0.3">
      <c r="A20" s="589" t="s">
        <v>383</v>
      </c>
      <c r="B20" s="409"/>
      <c r="D20" s="591"/>
      <c r="E20" s="591"/>
      <c r="F20" s="591"/>
      <c r="G20" s="591"/>
      <c r="H20" s="592"/>
      <c r="I20" s="592"/>
      <c r="J20" s="562"/>
      <c r="K20" s="562"/>
    </row>
    <row r="21" spans="1:11" s="31" customFormat="1" x14ac:dyDescent="0.3">
      <c r="A21" s="155" t="s">
        <v>103</v>
      </c>
      <c r="B21" s="183"/>
      <c r="D21" s="33"/>
      <c r="E21" s="33"/>
      <c r="F21" s="33"/>
      <c r="G21" s="33"/>
      <c r="H21" s="226"/>
      <c r="I21" s="226"/>
      <c r="J21" s="225"/>
      <c r="K21" s="225"/>
    </row>
    <row r="22" spans="1:11" s="31" customFormat="1" x14ac:dyDescent="0.3">
      <c r="A22" s="156" t="s">
        <v>104</v>
      </c>
      <c r="B22" s="183"/>
      <c r="D22" s="33"/>
      <c r="E22" s="33"/>
      <c r="F22" s="33"/>
      <c r="G22" s="33"/>
      <c r="H22" s="226"/>
      <c r="I22" s="226"/>
      <c r="J22" s="225"/>
      <c r="K22" s="225"/>
    </row>
    <row r="23" spans="1:11" x14ac:dyDescent="0.3">
      <c r="A23" s="154" t="s">
        <v>89</v>
      </c>
      <c r="B23" s="183"/>
      <c r="D23" s="33"/>
      <c r="E23" s="33"/>
      <c r="F23" s="33"/>
      <c r="G23" s="33"/>
      <c r="H23" s="226"/>
      <c r="I23" s="226"/>
      <c r="J23" s="225"/>
      <c r="K23" s="225"/>
    </row>
    <row r="24" spans="1:11" x14ac:dyDescent="0.3">
      <c r="A24" s="154" t="s">
        <v>90</v>
      </c>
      <c r="B24" s="183">
        <v>614.80999999999995</v>
      </c>
      <c r="C24" s="33">
        <v>561.79</v>
      </c>
      <c r="D24" s="33">
        <f t="shared" si="1"/>
        <v>620.95809999999994</v>
      </c>
      <c r="E24" s="33">
        <f t="shared" si="2"/>
        <v>567.40789999999993</v>
      </c>
      <c r="F24" s="33">
        <f t="shared" si="3"/>
        <v>639.58684299999993</v>
      </c>
      <c r="G24" s="33">
        <f t="shared" si="4"/>
        <v>584.43013699999995</v>
      </c>
      <c r="H24" s="226">
        <f t="shared" si="5"/>
        <v>649.16684299999997</v>
      </c>
      <c r="I24" s="226">
        <f t="shared" si="6"/>
        <v>594.01013699999999</v>
      </c>
      <c r="J24" s="225">
        <f t="shared" si="0"/>
        <v>662.15017985999998</v>
      </c>
      <c r="K24" s="225">
        <f t="shared" si="0"/>
        <v>605.89033973999994</v>
      </c>
    </row>
    <row r="25" spans="1:11" x14ac:dyDescent="0.3">
      <c r="A25" s="154" t="s">
        <v>91</v>
      </c>
      <c r="B25" s="183">
        <v>618.14</v>
      </c>
      <c r="C25" s="33">
        <v>574.98</v>
      </c>
      <c r="D25" s="33">
        <f t="shared" si="1"/>
        <v>624.32140000000004</v>
      </c>
      <c r="E25" s="33">
        <f t="shared" si="2"/>
        <v>580.72980000000007</v>
      </c>
      <c r="F25" s="33">
        <f t="shared" si="3"/>
        <v>643.05104200000005</v>
      </c>
      <c r="G25" s="33">
        <f t="shared" si="4"/>
        <v>598.15169400000013</v>
      </c>
      <c r="H25" s="226">
        <f t="shared" si="5"/>
        <v>652.63104200000009</v>
      </c>
      <c r="I25" s="226">
        <f t="shared" si="6"/>
        <v>607.73169400000018</v>
      </c>
      <c r="J25" s="225">
        <f t="shared" si="0"/>
        <v>665.68366284000012</v>
      </c>
      <c r="K25" s="225">
        <f t="shared" si="0"/>
        <v>619.88632788000018</v>
      </c>
    </row>
    <row r="26" spans="1:11" x14ac:dyDescent="0.3">
      <c r="A26" s="154" t="s">
        <v>92</v>
      </c>
      <c r="B26" s="183">
        <v>621.24</v>
      </c>
      <c r="C26" s="33">
        <v>614.80999999999995</v>
      </c>
      <c r="D26" s="33">
        <f t="shared" si="1"/>
        <v>627.45240000000001</v>
      </c>
      <c r="E26" s="33">
        <f t="shared" si="2"/>
        <v>620.95809999999994</v>
      </c>
      <c r="F26" s="33">
        <f t="shared" si="3"/>
        <v>646.27597200000002</v>
      </c>
      <c r="G26" s="33">
        <f t="shared" si="4"/>
        <v>639.58684299999993</v>
      </c>
      <c r="H26" s="226">
        <f t="shared" si="5"/>
        <v>655.85597200000007</v>
      </c>
      <c r="I26" s="226">
        <f t="shared" si="6"/>
        <v>649.16684299999997</v>
      </c>
      <c r="J26" s="225">
        <f t="shared" si="0"/>
        <v>668.97309144000008</v>
      </c>
      <c r="K26" s="225">
        <f t="shared" si="0"/>
        <v>662.15017985999998</v>
      </c>
    </row>
    <row r="27" spans="1:11" x14ac:dyDescent="0.3">
      <c r="A27" s="154" t="s">
        <v>93</v>
      </c>
      <c r="B27" s="183">
        <v>622.97</v>
      </c>
      <c r="C27" s="33">
        <v>618.14</v>
      </c>
      <c r="D27" s="33">
        <f t="shared" si="1"/>
        <v>629.19970000000001</v>
      </c>
      <c r="E27" s="33">
        <f t="shared" si="2"/>
        <v>624.32140000000004</v>
      </c>
      <c r="F27" s="33">
        <f t="shared" si="3"/>
        <v>648.07569100000001</v>
      </c>
      <c r="G27" s="33">
        <f t="shared" si="4"/>
        <v>643.05104200000005</v>
      </c>
      <c r="H27" s="226">
        <f t="shared" si="5"/>
        <v>657.65569100000005</v>
      </c>
      <c r="I27" s="226">
        <f t="shared" si="6"/>
        <v>652.63104200000009</v>
      </c>
      <c r="J27" s="225">
        <f t="shared" si="0"/>
        <v>670.80880482000009</v>
      </c>
      <c r="K27" s="225">
        <f t="shared" si="0"/>
        <v>665.68366284000012</v>
      </c>
    </row>
    <row r="28" spans="1:11" x14ac:dyDescent="0.3">
      <c r="A28" s="154" t="s">
        <v>94</v>
      </c>
      <c r="B28" s="183">
        <v>624.79</v>
      </c>
      <c r="C28" s="33">
        <v>621.24</v>
      </c>
      <c r="D28" s="33">
        <f t="shared" si="1"/>
        <v>631.03789999999992</v>
      </c>
      <c r="E28" s="33">
        <f t="shared" si="2"/>
        <v>627.45240000000001</v>
      </c>
      <c r="F28" s="33">
        <f t="shared" si="3"/>
        <v>649.96903699999996</v>
      </c>
      <c r="G28" s="33">
        <f t="shared" si="4"/>
        <v>646.27597200000002</v>
      </c>
      <c r="H28" s="226">
        <f t="shared" si="5"/>
        <v>659.549037</v>
      </c>
      <c r="I28" s="226">
        <f t="shared" si="6"/>
        <v>655.85597200000007</v>
      </c>
      <c r="J28" s="225">
        <f t="shared" si="0"/>
        <v>672.74001773999998</v>
      </c>
      <c r="K28" s="225">
        <f t="shared" si="0"/>
        <v>668.97309144000008</v>
      </c>
    </row>
    <row r="29" spans="1:11" x14ac:dyDescent="0.3">
      <c r="A29" s="154" t="s">
        <v>95</v>
      </c>
      <c r="B29" s="183">
        <v>626.59</v>
      </c>
      <c r="C29" s="33">
        <v>622.97</v>
      </c>
      <c r="D29" s="33">
        <f t="shared" si="1"/>
        <v>632.85590000000002</v>
      </c>
      <c r="E29" s="33">
        <f t="shared" si="2"/>
        <v>629.19970000000001</v>
      </c>
      <c r="F29" s="33">
        <f t="shared" si="3"/>
        <v>651.84157700000003</v>
      </c>
      <c r="G29" s="33">
        <f t="shared" si="4"/>
        <v>648.07569100000001</v>
      </c>
      <c r="H29" s="226">
        <f t="shared" si="5"/>
        <v>661.42157700000007</v>
      </c>
      <c r="I29" s="226">
        <f t="shared" si="6"/>
        <v>657.65569100000005</v>
      </c>
      <c r="J29" s="225">
        <f t="shared" si="0"/>
        <v>674.65000854000004</v>
      </c>
      <c r="K29" s="225">
        <f t="shared" si="0"/>
        <v>670.80880482000009</v>
      </c>
    </row>
    <row r="30" spans="1:11" x14ac:dyDescent="0.3">
      <c r="A30" s="154" t="s">
        <v>96</v>
      </c>
      <c r="B30" s="183">
        <v>628.30999999999995</v>
      </c>
      <c r="C30" s="33">
        <v>624.79</v>
      </c>
      <c r="D30" s="33">
        <f t="shared" si="1"/>
        <v>634.59309999999994</v>
      </c>
      <c r="E30" s="33">
        <f t="shared" si="2"/>
        <v>631.03789999999992</v>
      </c>
      <c r="F30" s="33">
        <f t="shared" si="3"/>
        <v>653.6308929999999</v>
      </c>
      <c r="G30" s="33">
        <f t="shared" si="4"/>
        <v>649.96903699999996</v>
      </c>
      <c r="H30" s="226">
        <f t="shared" si="5"/>
        <v>663.21089299999994</v>
      </c>
      <c r="I30" s="226">
        <f t="shared" si="6"/>
        <v>659.549037</v>
      </c>
      <c r="J30" s="225">
        <f t="shared" si="0"/>
        <v>676.47511085999997</v>
      </c>
      <c r="K30" s="225">
        <f t="shared" si="0"/>
        <v>672.74001773999998</v>
      </c>
    </row>
    <row r="31" spans="1:11" x14ac:dyDescent="0.3">
      <c r="A31" s="154" t="s">
        <v>97</v>
      </c>
      <c r="B31" s="183">
        <v>630.20000000000005</v>
      </c>
      <c r="C31" s="33">
        <v>626.59</v>
      </c>
      <c r="D31" s="33">
        <f t="shared" si="1"/>
        <v>636.50200000000007</v>
      </c>
      <c r="E31" s="33">
        <f t="shared" si="2"/>
        <v>632.85590000000002</v>
      </c>
      <c r="F31" s="33">
        <f t="shared" si="3"/>
        <v>655.59706000000006</v>
      </c>
      <c r="G31" s="33">
        <f t="shared" si="4"/>
        <v>651.84157700000003</v>
      </c>
      <c r="H31" s="226">
        <f t="shared" si="5"/>
        <v>665.1770600000001</v>
      </c>
      <c r="I31" s="226">
        <f t="shared" si="6"/>
        <v>661.42157700000007</v>
      </c>
      <c r="J31" s="225">
        <f t="shared" si="0"/>
        <v>678.48060120000014</v>
      </c>
      <c r="K31" s="225">
        <f t="shared" si="0"/>
        <v>674.65000854000004</v>
      </c>
    </row>
    <row r="32" spans="1:11" x14ac:dyDescent="0.3">
      <c r="A32" s="154" t="s">
        <v>98</v>
      </c>
      <c r="B32" s="183">
        <v>632.03</v>
      </c>
      <c r="C32" s="33">
        <v>628.30999999999995</v>
      </c>
      <c r="D32" s="33">
        <f t="shared" si="1"/>
        <v>638.35029999999995</v>
      </c>
      <c r="E32" s="33">
        <f t="shared" si="2"/>
        <v>634.59309999999994</v>
      </c>
      <c r="F32" s="33">
        <f t="shared" si="3"/>
        <v>657.500809</v>
      </c>
      <c r="G32" s="33">
        <f t="shared" si="4"/>
        <v>653.6308929999999</v>
      </c>
      <c r="H32" s="226">
        <f t="shared" si="5"/>
        <v>667.08080900000004</v>
      </c>
      <c r="I32" s="226">
        <f t="shared" si="6"/>
        <v>663.21089299999994</v>
      </c>
      <c r="J32" s="225">
        <f t="shared" si="0"/>
        <v>680.42242518</v>
      </c>
      <c r="K32" s="225">
        <f t="shared" si="0"/>
        <v>676.47511085999997</v>
      </c>
    </row>
    <row r="33" spans="1:11" x14ac:dyDescent="0.3">
      <c r="A33" s="154" t="s">
        <v>99</v>
      </c>
      <c r="B33" s="183">
        <v>633.95000000000005</v>
      </c>
      <c r="C33" s="33">
        <v>630.20000000000005</v>
      </c>
      <c r="D33" s="33">
        <f t="shared" si="1"/>
        <v>640.28950000000009</v>
      </c>
      <c r="E33" s="33">
        <f t="shared" si="2"/>
        <v>636.50200000000007</v>
      </c>
      <c r="F33" s="33">
        <f t="shared" si="3"/>
        <v>659.49818500000015</v>
      </c>
      <c r="G33" s="33">
        <f t="shared" si="4"/>
        <v>655.59706000000006</v>
      </c>
      <c r="H33" s="226">
        <f t="shared" si="5"/>
        <v>669.07818500000019</v>
      </c>
      <c r="I33" s="226">
        <f t="shared" si="6"/>
        <v>665.1770600000001</v>
      </c>
      <c r="J33" s="225">
        <f t="shared" si="0"/>
        <v>682.4597487000002</v>
      </c>
      <c r="K33" s="225">
        <f t="shared" si="0"/>
        <v>678.48060120000014</v>
      </c>
    </row>
    <row r="34" spans="1:11" x14ac:dyDescent="0.3">
      <c r="A34" s="154" t="s">
        <v>100</v>
      </c>
      <c r="B34" s="183">
        <v>635.87</v>
      </c>
      <c r="C34" s="33">
        <v>632.03</v>
      </c>
      <c r="D34" s="33">
        <f t="shared" si="1"/>
        <v>642.2287</v>
      </c>
      <c r="E34" s="33">
        <f t="shared" si="2"/>
        <v>638.35029999999995</v>
      </c>
      <c r="F34" s="33">
        <f t="shared" si="3"/>
        <v>661.49556100000007</v>
      </c>
      <c r="G34" s="33">
        <f t="shared" si="4"/>
        <v>657.500809</v>
      </c>
      <c r="H34" s="226">
        <f t="shared" si="5"/>
        <v>671.07556100000011</v>
      </c>
      <c r="I34" s="226">
        <f t="shared" si="6"/>
        <v>667.08080900000004</v>
      </c>
      <c r="J34" s="225">
        <f t="shared" si="0"/>
        <v>684.49707222000018</v>
      </c>
      <c r="K34" s="225">
        <f t="shared" si="0"/>
        <v>680.42242518</v>
      </c>
    </row>
    <row r="35" spans="1:11" x14ac:dyDescent="0.3">
      <c r="A35" s="154" t="s">
        <v>101</v>
      </c>
      <c r="B35" s="183">
        <v>637.87</v>
      </c>
      <c r="C35" s="33">
        <v>633.95000000000005</v>
      </c>
      <c r="D35" s="33">
        <f t="shared" si="1"/>
        <v>644.24869999999999</v>
      </c>
      <c r="E35" s="33">
        <f t="shared" si="2"/>
        <v>640.28950000000009</v>
      </c>
      <c r="F35" s="33">
        <f t="shared" si="3"/>
        <v>663.57616099999996</v>
      </c>
      <c r="G35" s="33">
        <f t="shared" si="4"/>
        <v>659.49818500000015</v>
      </c>
      <c r="H35" s="226">
        <f t="shared" si="5"/>
        <v>673.156161</v>
      </c>
      <c r="I35" s="226">
        <f t="shared" si="6"/>
        <v>669.07818500000019</v>
      </c>
      <c r="J35" s="225">
        <f t="shared" si="0"/>
        <v>686.61928422000005</v>
      </c>
      <c r="K35" s="225">
        <f t="shared" si="0"/>
        <v>682.4597487000002</v>
      </c>
    </row>
    <row r="36" spans="1:11" x14ac:dyDescent="0.3">
      <c r="A36" s="154" t="s">
        <v>102</v>
      </c>
      <c r="B36" s="183">
        <v>637.87</v>
      </c>
      <c r="C36" s="33">
        <v>635.87</v>
      </c>
      <c r="D36" s="33">
        <f t="shared" si="1"/>
        <v>644.24869999999999</v>
      </c>
      <c r="E36" s="33">
        <f t="shared" si="2"/>
        <v>642.2287</v>
      </c>
      <c r="F36" s="33">
        <f t="shared" si="3"/>
        <v>663.57616099999996</v>
      </c>
      <c r="G36" s="33">
        <f t="shared" si="4"/>
        <v>661.49556100000007</v>
      </c>
      <c r="H36" s="226">
        <f t="shared" si="5"/>
        <v>673.156161</v>
      </c>
      <c r="I36" s="226">
        <f t="shared" si="6"/>
        <v>671.07556100000011</v>
      </c>
      <c r="J36" s="225">
        <f t="shared" si="0"/>
        <v>686.61928422000005</v>
      </c>
      <c r="K36" s="225">
        <f t="shared" si="0"/>
        <v>684.49707222000018</v>
      </c>
    </row>
    <row r="37" spans="1:11" x14ac:dyDescent="0.3">
      <c r="A37" s="154"/>
      <c r="B37" s="183"/>
      <c r="C37" s="33">
        <v>637.87</v>
      </c>
      <c r="D37" s="33"/>
      <c r="E37" s="33">
        <f t="shared" si="2"/>
        <v>644.24869999999999</v>
      </c>
      <c r="F37" s="33"/>
      <c r="G37" s="33">
        <f t="shared" si="4"/>
        <v>663.57616099999996</v>
      </c>
      <c r="H37" s="226"/>
      <c r="I37" s="226">
        <f t="shared" si="6"/>
        <v>673.156161</v>
      </c>
      <c r="J37" s="225"/>
      <c r="K37" s="225">
        <f t="shared" si="0"/>
        <v>686.61928422000005</v>
      </c>
    </row>
    <row r="38" spans="1:11" s="184" customFormat="1" x14ac:dyDescent="0.3">
      <c r="A38" s="586"/>
      <c r="B38" s="410"/>
      <c r="C38" s="182">
        <v>637.87</v>
      </c>
      <c r="D38" s="182"/>
      <c r="E38" s="182">
        <f t="shared" si="2"/>
        <v>644.24869999999999</v>
      </c>
      <c r="F38" s="182"/>
      <c r="G38" s="182">
        <f t="shared" si="4"/>
        <v>663.57616099999996</v>
      </c>
      <c r="H38" s="587"/>
      <c r="I38" s="587">
        <f t="shared" si="6"/>
        <v>673.156161</v>
      </c>
      <c r="J38" s="225"/>
      <c r="K38" s="225">
        <f t="shared" si="0"/>
        <v>686.61928422000005</v>
      </c>
    </row>
    <row r="39" spans="1:11" s="590" customFormat="1" x14ac:dyDescent="0.3">
      <c r="A39" s="589" t="s">
        <v>105</v>
      </c>
      <c r="B39" s="409"/>
      <c r="D39" s="591"/>
      <c r="E39" s="591"/>
      <c r="F39" s="591"/>
      <c r="G39" s="591"/>
      <c r="H39" s="592"/>
      <c r="I39" s="592"/>
      <c r="J39" s="562"/>
      <c r="K39" s="562"/>
    </row>
    <row r="40" spans="1:11" s="31" customFormat="1" x14ac:dyDescent="0.3">
      <c r="A40" s="156" t="s">
        <v>88</v>
      </c>
      <c r="B40" s="183"/>
      <c r="D40" s="33"/>
      <c r="E40" s="33"/>
      <c r="F40" s="33"/>
      <c r="G40" s="33"/>
      <c r="H40" s="226"/>
      <c r="I40" s="226"/>
      <c r="J40" s="225"/>
      <c r="K40" s="225"/>
    </row>
    <row r="41" spans="1:11" ht="33" customHeight="1" x14ac:dyDescent="0.3">
      <c r="A41" s="156" t="s">
        <v>109</v>
      </c>
      <c r="B41" s="183"/>
      <c r="D41" s="33"/>
      <c r="E41" s="33"/>
      <c r="F41" s="33"/>
      <c r="G41" s="33"/>
      <c r="H41" s="226"/>
      <c r="I41" s="226"/>
      <c r="J41" s="225"/>
      <c r="K41" s="225"/>
    </row>
    <row r="42" spans="1:11" x14ac:dyDescent="0.3">
      <c r="A42" s="154" t="s">
        <v>90</v>
      </c>
      <c r="B42" s="183">
        <v>631.15</v>
      </c>
      <c r="C42" s="33">
        <v>576.65221540820244</v>
      </c>
      <c r="D42" s="33">
        <f t="shared" si="1"/>
        <v>637.4615</v>
      </c>
      <c r="E42" s="33">
        <f t="shared" si="2"/>
        <v>582.41873756228449</v>
      </c>
      <c r="F42" s="33">
        <f t="shared" si="3"/>
        <v>656.58534499999996</v>
      </c>
      <c r="G42" s="33">
        <f t="shared" si="4"/>
        <v>599.89129968915302</v>
      </c>
      <c r="H42" s="226">
        <f t="shared" si="5"/>
        <v>666.165345</v>
      </c>
      <c r="I42" s="226">
        <f t="shared" si="6"/>
        <v>609.47129968915306</v>
      </c>
      <c r="J42" s="225">
        <f t="shared" si="0"/>
        <v>679.48865190000004</v>
      </c>
      <c r="K42" s="225">
        <f t="shared" si="0"/>
        <v>621.66072568293612</v>
      </c>
    </row>
    <row r="43" spans="1:11" x14ac:dyDescent="0.3">
      <c r="A43" s="154" t="s">
        <v>91</v>
      </c>
      <c r="B43" s="183">
        <v>634.46</v>
      </c>
      <c r="C43" s="33">
        <v>589.73221540820236</v>
      </c>
      <c r="D43" s="33">
        <f t="shared" si="1"/>
        <v>640.80460000000005</v>
      </c>
      <c r="E43" s="33">
        <f t="shared" si="2"/>
        <v>595.62953756228444</v>
      </c>
      <c r="F43" s="33">
        <f t="shared" si="3"/>
        <v>660.02873800000009</v>
      </c>
      <c r="G43" s="33">
        <f t="shared" si="4"/>
        <v>613.49842368915301</v>
      </c>
      <c r="H43" s="226">
        <f t="shared" si="5"/>
        <v>669.60873800000013</v>
      </c>
      <c r="I43" s="226">
        <f t="shared" si="6"/>
        <v>623.07842368915306</v>
      </c>
      <c r="J43" s="225">
        <f t="shared" si="0"/>
        <v>683.00091276000012</v>
      </c>
      <c r="K43" s="225">
        <f t="shared" si="0"/>
        <v>635.53999216293607</v>
      </c>
    </row>
    <row r="44" spans="1:11" x14ac:dyDescent="0.3">
      <c r="A44" s="154" t="s">
        <v>92</v>
      </c>
      <c r="B44" s="183">
        <v>637.59</v>
      </c>
      <c r="C44" s="33">
        <v>631.15221540820244</v>
      </c>
      <c r="D44" s="33">
        <f t="shared" si="1"/>
        <v>643.96590000000003</v>
      </c>
      <c r="E44" s="33">
        <f t="shared" si="2"/>
        <v>637.46373756228445</v>
      </c>
      <c r="F44" s="33">
        <f t="shared" si="3"/>
        <v>663.28487700000005</v>
      </c>
      <c r="G44" s="33">
        <f t="shared" si="4"/>
        <v>656.58764968915295</v>
      </c>
      <c r="H44" s="226">
        <f t="shared" si="5"/>
        <v>672.86487700000009</v>
      </c>
      <c r="I44" s="226">
        <f t="shared" si="6"/>
        <v>666.167649689153</v>
      </c>
      <c r="J44" s="225">
        <f t="shared" si="0"/>
        <v>686.32217454000011</v>
      </c>
      <c r="K44" s="225">
        <f t="shared" si="0"/>
        <v>679.49100268293603</v>
      </c>
    </row>
    <row r="45" spans="1:11" x14ac:dyDescent="0.3">
      <c r="A45" s="154" t="s">
        <v>93</v>
      </c>
      <c r="B45" s="183">
        <v>637.59</v>
      </c>
      <c r="C45" s="33">
        <v>634.46221540820238</v>
      </c>
      <c r="D45" s="33">
        <f t="shared" si="1"/>
        <v>643.96590000000003</v>
      </c>
      <c r="E45" s="33">
        <f t="shared" si="2"/>
        <v>640.80683756228439</v>
      </c>
      <c r="F45" s="33">
        <f t="shared" si="3"/>
        <v>663.28487700000005</v>
      </c>
      <c r="G45" s="33">
        <f t="shared" si="4"/>
        <v>660.03104268915297</v>
      </c>
      <c r="H45" s="226">
        <f t="shared" si="5"/>
        <v>672.86487700000009</v>
      </c>
      <c r="I45" s="226">
        <f t="shared" si="6"/>
        <v>669.61104268915301</v>
      </c>
      <c r="J45" s="225">
        <f t="shared" si="0"/>
        <v>686.32217454000011</v>
      </c>
      <c r="K45" s="225">
        <f t="shared" si="0"/>
        <v>683.00326354293611</v>
      </c>
    </row>
    <row r="46" spans="1:11" x14ac:dyDescent="0.3">
      <c r="A46" s="154" t="s">
        <v>94</v>
      </c>
      <c r="B46" s="183">
        <v>637.84</v>
      </c>
      <c r="C46" s="33">
        <v>637.59221540820226</v>
      </c>
      <c r="D46" s="33">
        <f t="shared" si="1"/>
        <v>644.21840000000009</v>
      </c>
      <c r="E46" s="33">
        <f t="shared" si="2"/>
        <v>643.96813756228426</v>
      </c>
      <c r="F46" s="33">
        <f t="shared" si="3"/>
        <v>663.54495200000008</v>
      </c>
      <c r="G46" s="33">
        <f t="shared" si="4"/>
        <v>663.28718168915282</v>
      </c>
      <c r="H46" s="226">
        <f t="shared" si="5"/>
        <v>673.12495200000012</v>
      </c>
      <c r="I46" s="226">
        <f t="shared" si="6"/>
        <v>672.86718168915286</v>
      </c>
      <c r="J46" s="225">
        <f t="shared" si="0"/>
        <v>686.58745104000013</v>
      </c>
      <c r="K46" s="225">
        <f t="shared" si="0"/>
        <v>686.32452532293598</v>
      </c>
    </row>
    <row r="47" spans="1:11" x14ac:dyDescent="0.3">
      <c r="A47" s="154" t="s">
        <v>95</v>
      </c>
      <c r="B47" s="183">
        <v>639.63</v>
      </c>
      <c r="C47" s="33">
        <v>637.59221540820226</v>
      </c>
      <c r="D47" s="33">
        <f t="shared" si="1"/>
        <v>646.02629999999999</v>
      </c>
      <c r="E47" s="33">
        <f t="shared" si="2"/>
        <v>643.96813756228426</v>
      </c>
      <c r="F47" s="33">
        <f t="shared" si="3"/>
        <v>665.40708900000004</v>
      </c>
      <c r="G47" s="33">
        <f t="shared" si="4"/>
        <v>663.28718168915282</v>
      </c>
      <c r="H47" s="226">
        <f t="shared" si="5"/>
        <v>674.98708900000008</v>
      </c>
      <c r="I47" s="226">
        <f t="shared" si="6"/>
        <v>672.86718168915286</v>
      </c>
      <c r="J47" s="225">
        <f t="shared" si="0"/>
        <v>688.4868307800001</v>
      </c>
      <c r="K47" s="225">
        <f t="shared" si="0"/>
        <v>686.32452532293598</v>
      </c>
    </row>
    <row r="48" spans="1:11" x14ac:dyDescent="0.3">
      <c r="A48" s="154" t="s">
        <v>96</v>
      </c>
      <c r="B48" s="183">
        <v>641.37</v>
      </c>
      <c r="C48" s="33">
        <v>637.84221540820238</v>
      </c>
      <c r="D48" s="33">
        <f t="shared" si="1"/>
        <v>647.78369999999995</v>
      </c>
      <c r="E48" s="33">
        <f t="shared" si="2"/>
        <v>644.22063756228442</v>
      </c>
      <c r="F48" s="33">
        <f t="shared" si="3"/>
        <v>667.21721100000002</v>
      </c>
      <c r="G48" s="33">
        <f t="shared" si="4"/>
        <v>663.54725668915296</v>
      </c>
      <c r="H48" s="226">
        <f t="shared" si="5"/>
        <v>676.79721100000006</v>
      </c>
      <c r="I48" s="226">
        <f t="shared" si="6"/>
        <v>673.127256689153</v>
      </c>
      <c r="J48" s="225">
        <f t="shared" si="0"/>
        <v>690.33315522000009</v>
      </c>
      <c r="K48" s="225">
        <f t="shared" si="0"/>
        <v>686.58980182293612</v>
      </c>
    </row>
    <row r="49" spans="1:11" x14ac:dyDescent="0.3">
      <c r="A49" s="154" t="s">
        <v>106</v>
      </c>
      <c r="B49" s="183">
        <v>643.25</v>
      </c>
      <c r="C49" s="33">
        <v>639.63221540820234</v>
      </c>
      <c r="D49" s="33">
        <f t="shared" si="1"/>
        <v>649.6825</v>
      </c>
      <c r="E49" s="33">
        <f t="shared" si="2"/>
        <v>646.02853756228433</v>
      </c>
      <c r="F49" s="33">
        <f t="shared" si="3"/>
        <v>669.17297500000006</v>
      </c>
      <c r="G49" s="33">
        <f t="shared" si="4"/>
        <v>665.40939368915292</v>
      </c>
      <c r="H49" s="226">
        <f t="shared" si="5"/>
        <v>678.75297500000011</v>
      </c>
      <c r="I49" s="226">
        <f t="shared" si="6"/>
        <v>674.98939368915296</v>
      </c>
      <c r="J49" s="225">
        <f t="shared" si="0"/>
        <v>692.32803450000017</v>
      </c>
      <c r="K49" s="225">
        <f t="shared" si="0"/>
        <v>688.48918156293598</v>
      </c>
    </row>
    <row r="50" spans="1:11" x14ac:dyDescent="0.3">
      <c r="A50" s="154" t="s">
        <v>98</v>
      </c>
      <c r="B50" s="183">
        <v>645.04999999999995</v>
      </c>
      <c r="C50" s="33">
        <v>641.37221540820235</v>
      </c>
      <c r="D50" s="33">
        <f t="shared" si="1"/>
        <v>651.50049999999999</v>
      </c>
      <c r="E50" s="33">
        <f t="shared" si="2"/>
        <v>647.7859375622844</v>
      </c>
      <c r="F50" s="33">
        <f t="shared" si="3"/>
        <v>671.04551500000002</v>
      </c>
      <c r="G50" s="33">
        <f t="shared" si="4"/>
        <v>667.2195156891529</v>
      </c>
      <c r="H50" s="226">
        <f t="shared" si="5"/>
        <v>680.62551500000006</v>
      </c>
      <c r="I50" s="226">
        <f t="shared" si="6"/>
        <v>676.79951568915294</v>
      </c>
      <c r="J50" s="225">
        <f t="shared" si="0"/>
        <v>694.23802530000012</v>
      </c>
      <c r="K50" s="225">
        <f t="shared" si="0"/>
        <v>690.33550600293597</v>
      </c>
    </row>
    <row r="51" spans="1:11" x14ac:dyDescent="0.3">
      <c r="A51" s="154" t="s">
        <v>99</v>
      </c>
      <c r="B51" s="183">
        <v>646.92999999999995</v>
      </c>
      <c r="C51" s="33">
        <v>643.25221540820235</v>
      </c>
      <c r="D51" s="33">
        <f t="shared" si="1"/>
        <v>653.39929999999993</v>
      </c>
      <c r="E51" s="33">
        <f t="shared" si="2"/>
        <v>649.68473756228434</v>
      </c>
      <c r="F51" s="33">
        <f t="shared" si="3"/>
        <v>673.00127899999995</v>
      </c>
      <c r="G51" s="33">
        <f t="shared" si="4"/>
        <v>669.17527968915294</v>
      </c>
      <c r="H51" s="226">
        <f t="shared" si="5"/>
        <v>682.58127899999999</v>
      </c>
      <c r="I51" s="226">
        <f t="shared" si="6"/>
        <v>678.75527968915299</v>
      </c>
      <c r="J51" s="225">
        <f t="shared" si="0"/>
        <v>696.23290457999997</v>
      </c>
      <c r="K51" s="225">
        <f t="shared" si="0"/>
        <v>692.33038528293605</v>
      </c>
    </row>
    <row r="52" spans="1:11" x14ac:dyDescent="0.3">
      <c r="A52" s="154" t="s">
        <v>100</v>
      </c>
      <c r="B52" s="183">
        <v>648.91</v>
      </c>
      <c r="C52" s="33">
        <v>645.05221540820241</v>
      </c>
      <c r="D52" s="33">
        <f t="shared" si="1"/>
        <v>655.39909999999998</v>
      </c>
      <c r="E52" s="33">
        <f t="shared" si="2"/>
        <v>651.50273756228444</v>
      </c>
      <c r="F52" s="33">
        <f t="shared" si="3"/>
        <v>675.06107299999996</v>
      </c>
      <c r="G52" s="33">
        <f t="shared" si="4"/>
        <v>671.04781968915302</v>
      </c>
      <c r="H52" s="226">
        <f t="shared" si="5"/>
        <v>684.64107300000001</v>
      </c>
      <c r="I52" s="226">
        <f t="shared" si="6"/>
        <v>680.62781968915306</v>
      </c>
      <c r="J52" s="225">
        <f t="shared" si="0"/>
        <v>698.33389446000001</v>
      </c>
      <c r="K52" s="225">
        <f t="shared" si="0"/>
        <v>694.24037608293611</v>
      </c>
    </row>
    <row r="53" spans="1:11" x14ac:dyDescent="0.3">
      <c r="A53" s="154" t="s">
        <v>101</v>
      </c>
      <c r="B53" s="183">
        <v>650.89</v>
      </c>
      <c r="C53" s="33">
        <v>646.93221540820241</v>
      </c>
      <c r="D53" s="33">
        <f t="shared" si="1"/>
        <v>657.39890000000003</v>
      </c>
      <c r="E53" s="33">
        <f t="shared" si="2"/>
        <v>653.40153756228449</v>
      </c>
      <c r="F53" s="33">
        <f t="shared" si="3"/>
        <v>677.12086700000009</v>
      </c>
      <c r="G53" s="33">
        <f t="shared" si="4"/>
        <v>673.00358368915306</v>
      </c>
      <c r="H53" s="226">
        <f t="shared" si="5"/>
        <v>686.70086700000013</v>
      </c>
      <c r="I53" s="226">
        <f t="shared" si="6"/>
        <v>682.5835836891531</v>
      </c>
      <c r="J53" s="225">
        <f t="shared" si="0"/>
        <v>700.43488434000017</v>
      </c>
      <c r="K53" s="225">
        <f t="shared" si="0"/>
        <v>696.23525536293619</v>
      </c>
    </row>
    <row r="54" spans="1:11" x14ac:dyDescent="0.3">
      <c r="A54" s="154" t="s">
        <v>102</v>
      </c>
      <c r="B54" s="183">
        <v>652.74</v>
      </c>
      <c r="C54" s="33">
        <v>648.91221540820231</v>
      </c>
      <c r="D54" s="33">
        <f t="shared" si="1"/>
        <v>659.26740000000007</v>
      </c>
      <c r="E54" s="33">
        <f t="shared" si="2"/>
        <v>655.40133756228431</v>
      </c>
      <c r="F54" s="33">
        <f t="shared" si="3"/>
        <v>679.04542200000003</v>
      </c>
      <c r="G54" s="33">
        <f t="shared" si="4"/>
        <v>675.06337768915284</v>
      </c>
      <c r="H54" s="226">
        <f t="shared" si="5"/>
        <v>688.62542200000007</v>
      </c>
      <c r="I54" s="226">
        <f t="shared" si="6"/>
        <v>684.64337768915289</v>
      </c>
      <c r="J54" s="225">
        <f t="shared" si="0"/>
        <v>702.3979304400001</v>
      </c>
      <c r="K54" s="225">
        <f t="shared" si="0"/>
        <v>698.336245242936</v>
      </c>
    </row>
    <row r="55" spans="1:11" x14ac:dyDescent="0.3">
      <c r="A55" s="483"/>
      <c r="B55" s="183"/>
      <c r="C55" s="33">
        <v>650.89</v>
      </c>
      <c r="D55" s="33"/>
      <c r="E55" s="33">
        <f t="shared" si="2"/>
        <v>657.39890000000003</v>
      </c>
      <c r="F55" s="33"/>
      <c r="G55" s="33">
        <f t="shared" si="4"/>
        <v>677.12086700000009</v>
      </c>
      <c r="H55" s="226"/>
      <c r="I55" s="226">
        <f t="shared" si="6"/>
        <v>686.70086700000013</v>
      </c>
      <c r="J55" s="225"/>
      <c r="K55" s="225">
        <f t="shared" si="0"/>
        <v>700.43488434000017</v>
      </c>
    </row>
    <row r="56" spans="1:11" s="184" customFormat="1" x14ac:dyDescent="0.3">
      <c r="A56" s="586"/>
      <c r="B56" s="410"/>
      <c r="C56" s="182">
        <v>652.74221540820236</v>
      </c>
      <c r="D56" s="182"/>
      <c r="E56" s="182">
        <f t="shared" si="2"/>
        <v>659.2696375622844</v>
      </c>
      <c r="F56" s="182"/>
      <c r="G56" s="182">
        <f t="shared" si="4"/>
        <v>679.04772668915291</v>
      </c>
      <c r="H56" s="587"/>
      <c r="I56" s="587">
        <f t="shared" si="6"/>
        <v>688.62772668915295</v>
      </c>
      <c r="J56" s="225"/>
      <c r="K56" s="225">
        <f t="shared" si="0"/>
        <v>702.40028122293597</v>
      </c>
    </row>
    <row r="57" spans="1:11" s="590" customFormat="1" x14ac:dyDescent="0.3">
      <c r="A57" s="589" t="s">
        <v>107</v>
      </c>
      <c r="B57" s="409"/>
      <c r="D57" s="591"/>
      <c r="E57" s="591"/>
      <c r="F57" s="591"/>
      <c r="G57" s="591"/>
      <c r="H57" s="592"/>
      <c r="I57" s="592"/>
      <c r="J57" s="562"/>
      <c r="K57" s="562"/>
    </row>
    <row r="58" spans="1:11" s="31" customFormat="1" x14ac:dyDescent="0.3">
      <c r="A58" s="155" t="s">
        <v>108</v>
      </c>
      <c r="B58" s="183"/>
      <c r="D58" s="33"/>
      <c r="E58" s="33"/>
      <c r="F58" s="33"/>
      <c r="G58" s="33"/>
      <c r="H58" s="226"/>
      <c r="I58" s="226"/>
      <c r="J58" s="225"/>
      <c r="K58" s="225"/>
    </row>
    <row r="59" spans="1:11" s="31" customFormat="1" x14ac:dyDescent="0.3">
      <c r="A59" s="156" t="s">
        <v>88</v>
      </c>
      <c r="B59" s="183"/>
      <c r="D59" s="33"/>
      <c r="E59" s="33"/>
      <c r="F59" s="33"/>
      <c r="G59" s="33"/>
      <c r="H59" s="226"/>
      <c r="I59" s="226"/>
      <c r="J59" s="225"/>
      <c r="K59" s="225"/>
    </row>
    <row r="60" spans="1:11" ht="41.25" customHeight="1" x14ac:dyDescent="0.3">
      <c r="A60" s="156" t="s">
        <v>109</v>
      </c>
      <c r="B60" s="183"/>
      <c r="D60" s="33"/>
      <c r="E60" s="33"/>
      <c r="F60" s="33"/>
      <c r="G60" s="33"/>
      <c r="H60" s="226"/>
      <c r="I60" s="226"/>
      <c r="J60" s="225"/>
      <c r="K60" s="225"/>
    </row>
    <row r="61" spans="1:11" x14ac:dyDescent="0.3">
      <c r="A61" s="154" t="s">
        <v>90</v>
      </c>
      <c r="B61" s="183">
        <v>630.59</v>
      </c>
      <c r="C61" s="34">
        <v>576.14221540820233</v>
      </c>
      <c r="D61" s="33">
        <f t="shared" si="1"/>
        <v>636.89589999999998</v>
      </c>
      <c r="E61" s="33">
        <f t="shared" si="2"/>
        <v>581.90363756228442</v>
      </c>
      <c r="F61" s="33">
        <f t="shared" si="3"/>
        <v>656.00277700000004</v>
      </c>
      <c r="G61" s="33">
        <f t="shared" si="4"/>
        <v>599.36074668915296</v>
      </c>
      <c r="H61" s="226">
        <f t="shared" si="5"/>
        <v>665.58277700000008</v>
      </c>
      <c r="I61" s="226">
        <f t="shared" si="6"/>
        <v>608.940746689153</v>
      </c>
      <c r="J61" s="225">
        <f t="shared" si="0"/>
        <v>678.89443254000014</v>
      </c>
      <c r="K61" s="225">
        <f t="shared" si="0"/>
        <v>621.11956162293609</v>
      </c>
    </row>
    <row r="62" spans="1:11" x14ac:dyDescent="0.3">
      <c r="A62" s="154" t="s">
        <v>91</v>
      </c>
      <c r="B62" s="183">
        <v>633.91999999999996</v>
      </c>
      <c r="C62" s="34">
        <v>589.26221540820234</v>
      </c>
      <c r="D62" s="33">
        <f t="shared" si="1"/>
        <v>640.25919999999996</v>
      </c>
      <c r="E62" s="33">
        <f t="shared" si="2"/>
        <v>595.15483756228434</v>
      </c>
      <c r="F62" s="33">
        <f t="shared" si="3"/>
        <v>659.46697599999993</v>
      </c>
      <c r="G62" s="33">
        <f t="shared" si="4"/>
        <v>613.00948268915283</v>
      </c>
      <c r="H62" s="226">
        <f t="shared" si="5"/>
        <v>669.04697599999997</v>
      </c>
      <c r="I62" s="226">
        <f t="shared" si="6"/>
        <v>622.58948268915287</v>
      </c>
      <c r="J62" s="225">
        <f t="shared" si="0"/>
        <v>682.42791551999994</v>
      </c>
      <c r="K62" s="225">
        <f t="shared" si="0"/>
        <v>635.04127234293594</v>
      </c>
    </row>
    <row r="63" spans="1:11" x14ac:dyDescent="0.3">
      <c r="A63" s="154" t="s">
        <v>92</v>
      </c>
      <c r="B63" s="183">
        <v>637.07000000000005</v>
      </c>
      <c r="C63" s="34">
        <v>630.59306222965847</v>
      </c>
      <c r="D63" s="33">
        <f t="shared" si="1"/>
        <v>643.44070000000011</v>
      </c>
      <c r="E63" s="33">
        <f t="shared" si="2"/>
        <v>636.89899285195509</v>
      </c>
      <c r="F63" s="33">
        <f t="shared" si="3"/>
        <v>662.74392100000011</v>
      </c>
      <c r="G63" s="33">
        <f t="shared" si="4"/>
        <v>656.00596263751379</v>
      </c>
      <c r="H63" s="226">
        <f t="shared" si="5"/>
        <v>672.32392100000015</v>
      </c>
      <c r="I63" s="226">
        <f t="shared" si="6"/>
        <v>665.58596263751383</v>
      </c>
      <c r="J63" s="225">
        <f t="shared" si="0"/>
        <v>685.77039942000022</v>
      </c>
      <c r="K63" s="225">
        <f t="shared" si="0"/>
        <v>678.89768189026415</v>
      </c>
    </row>
    <row r="64" spans="1:11" x14ac:dyDescent="0.3">
      <c r="A64" s="154" t="s">
        <v>93</v>
      </c>
      <c r="B64" s="183">
        <v>637.07000000000005</v>
      </c>
      <c r="C64" s="34">
        <v>633.92339581049362</v>
      </c>
      <c r="D64" s="33">
        <f t="shared" si="1"/>
        <v>643.44070000000011</v>
      </c>
      <c r="E64" s="33">
        <f t="shared" si="2"/>
        <v>640.26262976859857</v>
      </c>
      <c r="F64" s="33">
        <f t="shared" si="3"/>
        <v>662.74392100000011</v>
      </c>
      <c r="G64" s="33">
        <f t="shared" si="4"/>
        <v>659.47050866165659</v>
      </c>
      <c r="H64" s="226">
        <f t="shared" si="5"/>
        <v>672.32392100000015</v>
      </c>
      <c r="I64" s="226">
        <f t="shared" si="6"/>
        <v>669.05050866165664</v>
      </c>
      <c r="J64" s="225">
        <f t="shared" si="0"/>
        <v>685.77039942000022</v>
      </c>
      <c r="K64" s="225">
        <f t="shared" si="0"/>
        <v>682.43151883488974</v>
      </c>
    </row>
    <row r="65" spans="1:256" x14ac:dyDescent="0.3">
      <c r="A65" s="154" t="s">
        <v>94</v>
      </c>
      <c r="B65" s="183">
        <v>637.37</v>
      </c>
      <c r="C65" s="34">
        <v>637.07284865371162</v>
      </c>
      <c r="D65" s="33">
        <f t="shared" si="1"/>
        <v>643.74369999999999</v>
      </c>
      <c r="E65" s="33">
        <f t="shared" si="2"/>
        <v>643.44357714024875</v>
      </c>
      <c r="F65" s="33">
        <f t="shared" si="3"/>
        <v>663.05601100000001</v>
      </c>
      <c r="G65" s="33">
        <f t="shared" si="4"/>
        <v>662.74688445445622</v>
      </c>
      <c r="H65" s="226">
        <f t="shared" si="5"/>
        <v>672.63601100000005</v>
      </c>
      <c r="I65" s="226">
        <f t="shared" si="6"/>
        <v>672.32688445445626</v>
      </c>
      <c r="J65" s="225">
        <f t="shared" si="0"/>
        <v>686.08873122000011</v>
      </c>
      <c r="K65" s="225">
        <f t="shared" si="0"/>
        <v>685.77342214354542</v>
      </c>
    </row>
    <row r="66" spans="1:256" x14ac:dyDescent="0.3">
      <c r="A66" s="154" t="s">
        <v>95</v>
      </c>
      <c r="B66" s="183">
        <v>639.11</v>
      </c>
      <c r="C66" s="34">
        <v>637.07284865371162</v>
      </c>
      <c r="D66" s="33">
        <f t="shared" si="1"/>
        <v>645.50110000000006</v>
      </c>
      <c r="E66" s="33">
        <f t="shared" si="2"/>
        <v>643.44357714024875</v>
      </c>
      <c r="F66" s="33">
        <f t="shared" si="3"/>
        <v>664.8661330000001</v>
      </c>
      <c r="G66" s="33">
        <f t="shared" si="4"/>
        <v>662.74688445445622</v>
      </c>
      <c r="H66" s="226">
        <f t="shared" si="5"/>
        <v>674.44613300000015</v>
      </c>
      <c r="I66" s="226">
        <f t="shared" si="6"/>
        <v>672.32688445445626</v>
      </c>
      <c r="J66" s="225">
        <f t="shared" si="0"/>
        <v>687.93505566000022</v>
      </c>
      <c r="K66" s="225">
        <f t="shared" si="0"/>
        <v>685.77342214354542</v>
      </c>
    </row>
    <row r="67" spans="1:256" x14ac:dyDescent="0.3">
      <c r="A67" s="154" t="s">
        <v>96</v>
      </c>
      <c r="B67" s="183">
        <v>640.86</v>
      </c>
      <c r="C67" s="34">
        <v>637.37064054276652</v>
      </c>
      <c r="D67" s="33">
        <f t="shared" si="1"/>
        <v>647.26859999999999</v>
      </c>
      <c r="E67" s="33">
        <f t="shared" si="2"/>
        <v>643.74434694819422</v>
      </c>
      <c r="F67" s="33">
        <f t="shared" si="3"/>
        <v>666.68665799999997</v>
      </c>
      <c r="G67" s="33">
        <f t="shared" si="4"/>
        <v>663.05667735664008</v>
      </c>
      <c r="H67" s="226">
        <f t="shared" si="5"/>
        <v>676.26665800000001</v>
      </c>
      <c r="I67" s="226">
        <f t="shared" si="6"/>
        <v>672.63667735664012</v>
      </c>
      <c r="J67" s="225">
        <f t="shared" ref="J67:K82" si="7">H67*1.02</f>
        <v>689.79199116000007</v>
      </c>
      <c r="K67" s="225">
        <f t="shared" si="7"/>
        <v>686.08941090377289</v>
      </c>
    </row>
    <row r="68" spans="1:256" x14ac:dyDescent="0.3">
      <c r="A68" s="154" t="s">
        <v>106</v>
      </c>
      <c r="B68" s="183">
        <v>642.72</v>
      </c>
      <c r="C68" s="34">
        <v>639.10692623016655</v>
      </c>
      <c r="D68" s="33">
        <f t="shared" si="1"/>
        <v>649.1472</v>
      </c>
      <c r="E68" s="33">
        <f t="shared" si="2"/>
        <v>645.49799549246825</v>
      </c>
      <c r="F68" s="33">
        <f t="shared" si="3"/>
        <v>668.62161600000002</v>
      </c>
      <c r="G68" s="33">
        <f t="shared" si="4"/>
        <v>664.86293535724235</v>
      </c>
      <c r="H68" s="226">
        <f t="shared" si="5"/>
        <v>678.20161600000006</v>
      </c>
      <c r="I68" s="226">
        <f t="shared" si="6"/>
        <v>674.44293535724239</v>
      </c>
      <c r="J68" s="225">
        <f t="shared" si="7"/>
        <v>691.76564832000008</v>
      </c>
      <c r="K68" s="225">
        <f t="shared" si="7"/>
        <v>687.9317940643873</v>
      </c>
    </row>
    <row r="69" spans="1:256" x14ac:dyDescent="0.3">
      <c r="A69" s="154" t="s">
        <v>98</v>
      </c>
      <c r="B69" s="183">
        <v>644.54999999999995</v>
      </c>
      <c r="C69" s="34">
        <v>640.86438613326652</v>
      </c>
      <c r="D69" s="33">
        <f t="shared" si="1"/>
        <v>650.99549999999999</v>
      </c>
      <c r="E69" s="33">
        <f t="shared" si="2"/>
        <v>647.27302999459914</v>
      </c>
      <c r="F69" s="33">
        <f t="shared" si="3"/>
        <v>670.52536499999997</v>
      </c>
      <c r="G69" s="33">
        <f t="shared" si="4"/>
        <v>666.69122089443715</v>
      </c>
      <c r="H69" s="226">
        <f t="shared" si="5"/>
        <v>680.10536500000001</v>
      </c>
      <c r="I69" s="226">
        <f t="shared" si="6"/>
        <v>676.27122089443719</v>
      </c>
      <c r="J69" s="225">
        <f t="shared" si="7"/>
        <v>693.70747230000006</v>
      </c>
      <c r="K69" s="225">
        <f t="shared" si="7"/>
        <v>689.79664531232595</v>
      </c>
    </row>
    <row r="70" spans="1:256" x14ac:dyDescent="0.3">
      <c r="A70" s="154" t="s">
        <v>99</v>
      </c>
      <c r="B70" s="183">
        <v>646.41</v>
      </c>
      <c r="C70" s="34">
        <v>642.71713000701652</v>
      </c>
      <c r="D70" s="33">
        <f>B70*1.01</f>
        <v>652.8741</v>
      </c>
      <c r="E70" s="33">
        <f t="shared" ref="E70:E75" si="8">C70*1.01</f>
        <v>649.14430130708672</v>
      </c>
      <c r="F70" s="33">
        <f t="shared" ref="F70:F133" si="9">D70*1.03</f>
        <v>672.46032300000002</v>
      </c>
      <c r="G70" s="33">
        <f t="shared" ref="G70:G75" si="10">E70*1.03</f>
        <v>668.61863034629937</v>
      </c>
      <c r="H70" s="226">
        <f t="shared" ref="H70:H133" si="11">IF(F70*0.01&lt;9.58,F70+9.58,F70*1.01)</f>
        <v>682.04032300000006</v>
      </c>
      <c r="I70" s="226">
        <f t="shared" ref="I70:I75" si="12">IF(G70*0.01&lt;9.58,G70+9.58,G70*1.01)</f>
        <v>678.19863034629941</v>
      </c>
      <c r="J70" s="225">
        <f t="shared" si="7"/>
        <v>695.68112946000008</v>
      </c>
      <c r="K70" s="225">
        <f t="shared" si="7"/>
        <v>691.76260295322538</v>
      </c>
    </row>
    <row r="71" spans="1:256" x14ac:dyDescent="0.3">
      <c r="A71" s="154" t="s">
        <v>100</v>
      </c>
      <c r="B71" s="183">
        <v>648.37</v>
      </c>
      <c r="C71" s="34">
        <v>644.54869966506647</v>
      </c>
      <c r="D71" s="33">
        <f>B71*1.01</f>
        <v>654.8537</v>
      </c>
      <c r="E71" s="33">
        <f t="shared" si="8"/>
        <v>650.99418666171709</v>
      </c>
      <c r="F71" s="33">
        <f t="shared" si="9"/>
        <v>674.49931100000003</v>
      </c>
      <c r="G71" s="33">
        <f t="shared" si="10"/>
        <v>670.5240122615686</v>
      </c>
      <c r="H71" s="226">
        <f t="shared" si="11"/>
        <v>684.07931100000008</v>
      </c>
      <c r="I71" s="226">
        <f t="shared" si="12"/>
        <v>680.10401226156864</v>
      </c>
      <c r="J71" s="225">
        <f t="shared" si="7"/>
        <v>697.76089722000006</v>
      </c>
      <c r="K71" s="225">
        <f t="shared" si="7"/>
        <v>693.70609250680002</v>
      </c>
    </row>
    <row r="72" spans="1:256" x14ac:dyDescent="0.3">
      <c r="A72" s="154" t="s">
        <v>101</v>
      </c>
      <c r="B72" s="183">
        <v>650.34</v>
      </c>
      <c r="C72" s="34">
        <v>646.41203064666649</v>
      </c>
      <c r="D72" s="33">
        <f>B72*1.01</f>
        <v>656.84340000000009</v>
      </c>
      <c r="E72" s="33">
        <f t="shared" si="8"/>
        <v>652.87615095313322</v>
      </c>
      <c r="F72" s="33">
        <f t="shared" si="9"/>
        <v>676.54870200000016</v>
      </c>
      <c r="G72" s="33">
        <f t="shared" si="10"/>
        <v>672.4624354817272</v>
      </c>
      <c r="H72" s="226">
        <f t="shared" si="11"/>
        <v>686.1287020000002</v>
      </c>
      <c r="I72" s="226">
        <f t="shared" si="12"/>
        <v>682.04243548172724</v>
      </c>
      <c r="J72" s="225">
        <f t="shared" si="7"/>
        <v>699.85127604000024</v>
      </c>
      <c r="K72" s="225">
        <f t="shared" si="7"/>
        <v>695.68328419136185</v>
      </c>
    </row>
    <row r="73" spans="1:256" x14ac:dyDescent="0.3">
      <c r="A73" s="154" t="s">
        <v>102</v>
      </c>
      <c r="B73" s="183">
        <v>652.22</v>
      </c>
      <c r="C73" s="34">
        <v>648.37064559891655</v>
      </c>
      <c r="D73" s="33">
        <f>B73*1.01</f>
        <v>658.74220000000003</v>
      </c>
      <c r="E73" s="33">
        <f t="shared" si="8"/>
        <v>654.85435205490569</v>
      </c>
      <c r="F73" s="33">
        <f t="shared" si="9"/>
        <v>678.50446600000009</v>
      </c>
      <c r="G73" s="33">
        <f t="shared" si="10"/>
        <v>674.49998261655287</v>
      </c>
      <c r="H73" s="226">
        <f t="shared" si="11"/>
        <v>688.08446600000013</v>
      </c>
      <c r="I73" s="226">
        <f t="shared" si="12"/>
        <v>684.07998261655291</v>
      </c>
      <c r="J73" s="225">
        <f t="shared" si="7"/>
        <v>701.84615532000009</v>
      </c>
      <c r="K73" s="225">
        <f t="shared" si="7"/>
        <v>697.76158226888401</v>
      </c>
    </row>
    <row r="74" spans="1:256" x14ac:dyDescent="0.3">
      <c r="A74" s="154"/>
      <c r="B74" s="183"/>
      <c r="C74" s="34">
        <v>650.33984765901641</v>
      </c>
      <c r="D74" s="33"/>
      <c r="E74" s="33">
        <f t="shared" si="8"/>
        <v>656.84324613560659</v>
      </c>
      <c r="F74" s="33"/>
      <c r="G74" s="33">
        <f t="shared" si="10"/>
        <v>676.54854351967481</v>
      </c>
      <c r="H74" s="226"/>
      <c r="I74" s="226">
        <f t="shared" si="12"/>
        <v>686.12854351967485</v>
      </c>
      <c r="J74" s="225"/>
      <c r="K74" s="225">
        <f t="shared" si="7"/>
        <v>699.85111439006835</v>
      </c>
    </row>
    <row r="75" spans="1:256" s="184" customFormat="1" x14ac:dyDescent="0.3">
      <c r="A75" s="586"/>
      <c r="B75" s="410"/>
      <c r="C75" s="588">
        <v>652.22435285631661</v>
      </c>
      <c r="D75" s="182"/>
      <c r="E75" s="182">
        <f t="shared" si="8"/>
        <v>658.74659638487981</v>
      </c>
      <c r="F75" s="182"/>
      <c r="G75" s="182">
        <f t="shared" si="10"/>
        <v>678.50899427642617</v>
      </c>
      <c r="H75" s="587"/>
      <c r="I75" s="587">
        <f t="shared" si="12"/>
        <v>688.08899427642621</v>
      </c>
      <c r="J75" s="225"/>
      <c r="K75" s="225">
        <f t="shared" si="7"/>
        <v>701.85077416195475</v>
      </c>
    </row>
    <row r="76" spans="1:256" s="594" customFormat="1" x14ac:dyDescent="0.3">
      <c r="A76" s="593" t="s">
        <v>144</v>
      </c>
      <c r="B76" s="409"/>
      <c r="D76" s="591"/>
      <c r="F76" s="591"/>
      <c r="G76" s="591"/>
      <c r="H76" s="592"/>
      <c r="J76" s="562"/>
      <c r="K76" s="562"/>
    </row>
    <row r="77" spans="1:256" x14ac:dyDescent="0.3">
      <c r="A77" s="166" t="s">
        <v>145</v>
      </c>
      <c r="B77" s="183"/>
      <c r="D77" s="33"/>
      <c r="F77" s="33"/>
      <c r="G77" s="33"/>
      <c r="H77" s="226"/>
      <c r="J77" s="225"/>
      <c r="K77" s="225"/>
    </row>
    <row r="78" spans="1:256" x14ac:dyDescent="0.3">
      <c r="A78" s="156" t="s">
        <v>109</v>
      </c>
      <c r="B78" s="183"/>
      <c r="C78" s="157"/>
      <c r="D78" s="33"/>
      <c r="E78" s="157"/>
      <c r="F78" s="33"/>
      <c r="G78" s="33"/>
      <c r="H78" s="226"/>
      <c r="I78" s="157"/>
      <c r="J78" s="225"/>
      <c r="K78" s="225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57"/>
      <c r="Y78" s="157"/>
      <c r="Z78" s="157"/>
      <c r="AA78" s="157"/>
      <c r="AB78" s="157"/>
      <c r="AC78" s="157"/>
      <c r="AD78" s="157"/>
      <c r="AE78" s="157"/>
      <c r="AF78" s="157"/>
      <c r="AG78" s="157"/>
      <c r="AH78" s="157"/>
      <c r="AI78" s="157"/>
      <c r="AJ78" s="157"/>
      <c r="AK78" s="157"/>
      <c r="AL78" s="157"/>
      <c r="AM78" s="157"/>
      <c r="AN78" s="157"/>
      <c r="AO78" s="157"/>
      <c r="AP78" s="157"/>
      <c r="AQ78" s="157"/>
      <c r="AR78" s="157"/>
      <c r="AS78" s="157"/>
      <c r="AT78" s="157"/>
      <c r="AU78" s="157"/>
      <c r="AV78" s="157"/>
      <c r="AW78" s="157"/>
      <c r="AX78" s="157"/>
      <c r="AY78" s="157"/>
      <c r="AZ78" s="157"/>
      <c r="BA78" s="157"/>
      <c r="BB78" s="157"/>
      <c r="BC78" s="157"/>
      <c r="BD78" s="157"/>
      <c r="BE78" s="157"/>
      <c r="BF78" s="157"/>
      <c r="BG78" s="157"/>
      <c r="BH78" s="157"/>
      <c r="BI78" s="157"/>
      <c r="BJ78" s="157"/>
      <c r="BK78" s="157"/>
      <c r="BL78" s="157"/>
      <c r="BM78" s="157"/>
      <c r="BN78" s="157"/>
      <c r="BO78" s="157" t="s">
        <v>109</v>
      </c>
      <c r="BP78" s="157" t="s">
        <v>109</v>
      </c>
      <c r="BQ78" s="157" t="s">
        <v>109</v>
      </c>
      <c r="BR78" s="157" t="s">
        <v>109</v>
      </c>
      <c r="BS78" s="157" t="s">
        <v>109</v>
      </c>
      <c r="BT78" s="157" t="s">
        <v>109</v>
      </c>
      <c r="BU78" s="157" t="s">
        <v>109</v>
      </c>
      <c r="BV78" s="157" t="s">
        <v>109</v>
      </c>
      <c r="BW78" s="157" t="s">
        <v>109</v>
      </c>
      <c r="BX78" s="157" t="s">
        <v>109</v>
      </c>
      <c r="BY78" s="157" t="s">
        <v>109</v>
      </c>
      <c r="BZ78" s="157" t="s">
        <v>109</v>
      </c>
      <c r="CA78" s="157" t="s">
        <v>109</v>
      </c>
      <c r="CB78" s="157" t="s">
        <v>109</v>
      </c>
      <c r="CC78" s="157" t="s">
        <v>109</v>
      </c>
      <c r="CD78" s="157" t="s">
        <v>109</v>
      </c>
      <c r="CE78" s="157" t="s">
        <v>109</v>
      </c>
      <c r="CF78" s="157" t="s">
        <v>109</v>
      </c>
      <c r="CG78" s="157" t="s">
        <v>109</v>
      </c>
      <c r="CH78" s="157" t="s">
        <v>109</v>
      </c>
      <c r="CI78" s="157" t="s">
        <v>109</v>
      </c>
      <c r="CJ78" s="157" t="s">
        <v>109</v>
      </c>
      <c r="CK78" s="157" t="s">
        <v>109</v>
      </c>
      <c r="CL78" s="157" t="s">
        <v>109</v>
      </c>
      <c r="CM78" s="157" t="s">
        <v>109</v>
      </c>
      <c r="CN78" s="157" t="s">
        <v>109</v>
      </c>
      <c r="CO78" s="157" t="s">
        <v>109</v>
      </c>
      <c r="CP78" s="157" t="s">
        <v>109</v>
      </c>
      <c r="CQ78" s="157" t="s">
        <v>109</v>
      </c>
      <c r="CR78" s="157" t="s">
        <v>109</v>
      </c>
      <c r="CS78" s="157" t="s">
        <v>109</v>
      </c>
      <c r="CT78" s="157" t="s">
        <v>109</v>
      </c>
      <c r="CU78" s="157" t="s">
        <v>109</v>
      </c>
      <c r="CV78" s="157" t="s">
        <v>109</v>
      </c>
      <c r="CW78" s="157" t="s">
        <v>109</v>
      </c>
      <c r="CX78" s="157" t="s">
        <v>109</v>
      </c>
      <c r="CY78" s="157" t="s">
        <v>109</v>
      </c>
      <c r="CZ78" s="157" t="s">
        <v>109</v>
      </c>
      <c r="DA78" s="157" t="s">
        <v>109</v>
      </c>
      <c r="DB78" s="157" t="s">
        <v>109</v>
      </c>
      <c r="DC78" s="157" t="s">
        <v>109</v>
      </c>
      <c r="DD78" s="157" t="s">
        <v>109</v>
      </c>
      <c r="DE78" s="157" t="s">
        <v>109</v>
      </c>
      <c r="DF78" s="157" t="s">
        <v>109</v>
      </c>
      <c r="DG78" s="157" t="s">
        <v>109</v>
      </c>
      <c r="DH78" s="157" t="s">
        <v>109</v>
      </c>
      <c r="DI78" s="157" t="s">
        <v>109</v>
      </c>
      <c r="DJ78" s="157" t="s">
        <v>109</v>
      </c>
      <c r="DK78" s="157" t="s">
        <v>109</v>
      </c>
      <c r="DL78" s="157" t="s">
        <v>109</v>
      </c>
      <c r="DM78" s="157" t="s">
        <v>109</v>
      </c>
      <c r="DN78" s="157" t="s">
        <v>109</v>
      </c>
      <c r="DO78" s="157" t="s">
        <v>109</v>
      </c>
      <c r="DP78" s="157" t="s">
        <v>109</v>
      </c>
      <c r="DQ78" s="157" t="s">
        <v>109</v>
      </c>
      <c r="DR78" s="157" t="s">
        <v>109</v>
      </c>
      <c r="DS78" s="157" t="s">
        <v>109</v>
      </c>
      <c r="DT78" s="157" t="s">
        <v>109</v>
      </c>
      <c r="DU78" s="157" t="s">
        <v>109</v>
      </c>
      <c r="DV78" s="157" t="s">
        <v>109</v>
      </c>
      <c r="DW78" s="157" t="s">
        <v>109</v>
      </c>
      <c r="DX78" s="157" t="s">
        <v>109</v>
      </c>
      <c r="DY78" s="157" t="s">
        <v>109</v>
      </c>
      <c r="DZ78" s="157" t="s">
        <v>109</v>
      </c>
      <c r="EA78" s="157" t="s">
        <v>109</v>
      </c>
      <c r="EB78" s="157" t="s">
        <v>109</v>
      </c>
      <c r="EC78" s="157" t="s">
        <v>109</v>
      </c>
      <c r="ED78" s="157" t="s">
        <v>109</v>
      </c>
      <c r="EE78" s="157" t="s">
        <v>109</v>
      </c>
      <c r="EF78" s="157" t="s">
        <v>109</v>
      </c>
      <c r="EG78" s="157" t="s">
        <v>109</v>
      </c>
      <c r="EH78" s="157" t="s">
        <v>109</v>
      </c>
      <c r="EI78" s="157" t="s">
        <v>109</v>
      </c>
      <c r="EJ78" s="157" t="s">
        <v>109</v>
      </c>
      <c r="EK78" s="157" t="s">
        <v>109</v>
      </c>
      <c r="EL78" s="157" t="s">
        <v>109</v>
      </c>
      <c r="EM78" s="157" t="s">
        <v>109</v>
      </c>
      <c r="EN78" s="157" t="s">
        <v>109</v>
      </c>
      <c r="EO78" s="157" t="s">
        <v>109</v>
      </c>
      <c r="EP78" s="157" t="s">
        <v>109</v>
      </c>
      <c r="EQ78" s="157" t="s">
        <v>109</v>
      </c>
      <c r="ER78" s="157" t="s">
        <v>109</v>
      </c>
      <c r="ES78" s="157" t="s">
        <v>109</v>
      </c>
      <c r="ET78" s="157" t="s">
        <v>109</v>
      </c>
      <c r="EU78" s="157" t="s">
        <v>109</v>
      </c>
      <c r="EV78" s="157" t="s">
        <v>109</v>
      </c>
      <c r="EW78" s="157" t="s">
        <v>109</v>
      </c>
      <c r="EX78" s="157" t="s">
        <v>109</v>
      </c>
      <c r="EY78" s="157" t="s">
        <v>109</v>
      </c>
      <c r="EZ78" s="157" t="s">
        <v>109</v>
      </c>
      <c r="FA78" s="157" t="s">
        <v>109</v>
      </c>
      <c r="FB78" s="157" t="s">
        <v>109</v>
      </c>
      <c r="FC78" s="157" t="s">
        <v>109</v>
      </c>
      <c r="FD78" s="157" t="s">
        <v>109</v>
      </c>
      <c r="FE78" s="157" t="s">
        <v>109</v>
      </c>
      <c r="FF78" s="157" t="s">
        <v>109</v>
      </c>
      <c r="FG78" s="157" t="s">
        <v>109</v>
      </c>
      <c r="FH78" s="157" t="s">
        <v>109</v>
      </c>
      <c r="FI78" s="157" t="s">
        <v>109</v>
      </c>
      <c r="FJ78" s="157" t="s">
        <v>109</v>
      </c>
      <c r="FK78" s="157" t="s">
        <v>109</v>
      </c>
      <c r="FL78" s="157" t="s">
        <v>109</v>
      </c>
      <c r="FM78" s="157" t="s">
        <v>109</v>
      </c>
      <c r="FN78" s="157" t="s">
        <v>109</v>
      </c>
      <c r="FO78" s="157" t="s">
        <v>109</v>
      </c>
      <c r="FP78" s="157" t="s">
        <v>109</v>
      </c>
      <c r="FQ78" s="157" t="s">
        <v>109</v>
      </c>
      <c r="FR78" s="157" t="s">
        <v>109</v>
      </c>
      <c r="FS78" s="157" t="s">
        <v>109</v>
      </c>
      <c r="FT78" s="157" t="s">
        <v>109</v>
      </c>
      <c r="FU78" s="157" t="s">
        <v>109</v>
      </c>
      <c r="FV78" s="157" t="s">
        <v>109</v>
      </c>
      <c r="FW78" s="157" t="s">
        <v>109</v>
      </c>
      <c r="FX78" s="157" t="s">
        <v>109</v>
      </c>
      <c r="FY78" s="157" t="s">
        <v>109</v>
      </c>
      <c r="FZ78" s="157" t="s">
        <v>109</v>
      </c>
      <c r="GA78" s="157" t="s">
        <v>109</v>
      </c>
      <c r="GB78" s="157" t="s">
        <v>109</v>
      </c>
      <c r="GC78" s="157" t="s">
        <v>109</v>
      </c>
      <c r="GD78" s="157" t="s">
        <v>109</v>
      </c>
      <c r="GE78" s="157" t="s">
        <v>109</v>
      </c>
      <c r="GF78" s="157" t="s">
        <v>109</v>
      </c>
      <c r="GG78" s="157" t="s">
        <v>109</v>
      </c>
      <c r="GH78" s="157" t="s">
        <v>109</v>
      </c>
      <c r="GI78" s="157" t="s">
        <v>109</v>
      </c>
      <c r="GJ78" s="157" t="s">
        <v>109</v>
      </c>
      <c r="GK78" s="157" t="s">
        <v>109</v>
      </c>
      <c r="GL78" s="157" t="s">
        <v>109</v>
      </c>
      <c r="GM78" s="157" t="s">
        <v>109</v>
      </c>
      <c r="GN78" s="157" t="s">
        <v>109</v>
      </c>
      <c r="GO78" s="157" t="s">
        <v>109</v>
      </c>
      <c r="GP78" s="157" t="s">
        <v>109</v>
      </c>
      <c r="GQ78" s="157" t="s">
        <v>109</v>
      </c>
      <c r="GR78" s="157" t="s">
        <v>109</v>
      </c>
      <c r="GS78" s="157" t="s">
        <v>109</v>
      </c>
      <c r="GT78" s="157" t="s">
        <v>109</v>
      </c>
      <c r="GU78" s="157" t="s">
        <v>109</v>
      </c>
      <c r="GV78" s="157" t="s">
        <v>109</v>
      </c>
      <c r="GW78" s="157" t="s">
        <v>109</v>
      </c>
      <c r="GX78" s="157" t="s">
        <v>109</v>
      </c>
      <c r="GY78" s="157" t="s">
        <v>109</v>
      </c>
      <c r="GZ78" s="157" t="s">
        <v>109</v>
      </c>
      <c r="HA78" s="157" t="s">
        <v>109</v>
      </c>
      <c r="HB78" s="157" t="s">
        <v>109</v>
      </c>
      <c r="HC78" s="157" t="s">
        <v>109</v>
      </c>
      <c r="HD78" s="157" t="s">
        <v>109</v>
      </c>
      <c r="HE78" s="157" t="s">
        <v>109</v>
      </c>
      <c r="HF78" s="157" t="s">
        <v>109</v>
      </c>
      <c r="HG78" s="157" t="s">
        <v>109</v>
      </c>
      <c r="HH78" s="157" t="s">
        <v>109</v>
      </c>
      <c r="HI78" s="157" t="s">
        <v>109</v>
      </c>
      <c r="HJ78" s="157" t="s">
        <v>109</v>
      </c>
      <c r="HK78" s="157" t="s">
        <v>109</v>
      </c>
      <c r="HL78" s="157" t="s">
        <v>109</v>
      </c>
      <c r="HM78" s="157" t="s">
        <v>109</v>
      </c>
      <c r="HN78" s="157" t="s">
        <v>109</v>
      </c>
      <c r="HO78" s="157" t="s">
        <v>109</v>
      </c>
      <c r="HP78" s="157" t="s">
        <v>109</v>
      </c>
      <c r="HQ78" s="157" t="s">
        <v>109</v>
      </c>
      <c r="HR78" s="157" t="s">
        <v>109</v>
      </c>
      <c r="HS78" s="157" t="s">
        <v>109</v>
      </c>
      <c r="HT78" s="157" t="s">
        <v>109</v>
      </c>
      <c r="HU78" s="157" t="s">
        <v>109</v>
      </c>
      <c r="HV78" s="157" t="s">
        <v>109</v>
      </c>
      <c r="HW78" s="157" t="s">
        <v>109</v>
      </c>
      <c r="HX78" s="157" t="s">
        <v>109</v>
      </c>
      <c r="HY78" s="157" t="s">
        <v>109</v>
      </c>
      <c r="HZ78" s="157" t="s">
        <v>109</v>
      </c>
      <c r="IA78" s="157" t="s">
        <v>109</v>
      </c>
      <c r="IB78" s="157" t="s">
        <v>109</v>
      </c>
      <c r="IC78" s="157" t="s">
        <v>109</v>
      </c>
      <c r="ID78" s="157" t="s">
        <v>109</v>
      </c>
      <c r="IE78" s="157" t="s">
        <v>109</v>
      </c>
      <c r="IF78" s="157" t="s">
        <v>109</v>
      </c>
      <c r="IG78" s="157" t="s">
        <v>109</v>
      </c>
      <c r="IH78" s="157" t="s">
        <v>109</v>
      </c>
      <c r="II78" s="157" t="s">
        <v>109</v>
      </c>
      <c r="IJ78" s="157" t="s">
        <v>109</v>
      </c>
      <c r="IK78" s="157" t="s">
        <v>109</v>
      </c>
      <c r="IL78" s="157" t="s">
        <v>109</v>
      </c>
      <c r="IM78" s="157" t="s">
        <v>109</v>
      </c>
      <c r="IN78" s="157" t="s">
        <v>109</v>
      </c>
      <c r="IO78" s="157" t="s">
        <v>109</v>
      </c>
      <c r="IP78" s="157" t="s">
        <v>109</v>
      </c>
      <c r="IQ78" s="157" t="s">
        <v>109</v>
      </c>
      <c r="IR78" s="157" t="s">
        <v>109</v>
      </c>
      <c r="IS78" s="157" t="s">
        <v>109</v>
      </c>
      <c r="IT78" s="157" t="s">
        <v>109</v>
      </c>
      <c r="IU78" s="157" t="s">
        <v>109</v>
      </c>
      <c r="IV78" s="157" t="s">
        <v>109</v>
      </c>
    </row>
    <row r="79" spans="1:256" x14ac:dyDescent="0.3">
      <c r="A79" s="154" t="s">
        <v>90</v>
      </c>
      <c r="B79" s="183">
        <v>570.19000000000005</v>
      </c>
      <c r="D79" s="33">
        <f t="shared" ref="D79:D91" si="13">B79*1.01</f>
        <v>575.89190000000008</v>
      </c>
      <c r="F79" s="33">
        <f t="shared" si="9"/>
        <v>593.16865700000005</v>
      </c>
      <c r="G79" s="33"/>
      <c r="H79" s="226">
        <f t="shared" si="11"/>
        <v>602.74865700000009</v>
      </c>
      <c r="J79" s="225">
        <f t="shared" si="7"/>
        <v>614.80363014000011</v>
      </c>
      <c r="K79" s="225"/>
    </row>
    <row r="80" spans="1:256" x14ac:dyDescent="0.3">
      <c r="A80" s="154" t="s">
        <v>91</v>
      </c>
      <c r="B80" s="183">
        <v>573.74</v>
      </c>
      <c r="D80" s="33">
        <f t="shared" si="13"/>
        <v>579.47739999999999</v>
      </c>
      <c r="F80" s="33">
        <f t="shared" si="9"/>
        <v>596.86172199999999</v>
      </c>
      <c r="G80" s="33"/>
      <c r="H80" s="226">
        <f t="shared" si="11"/>
        <v>606.44172200000003</v>
      </c>
      <c r="J80" s="225">
        <f t="shared" si="7"/>
        <v>618.57055644000002</v>
      </c>
      <c r="K80" s="225"/>
    </row>
    <row r="81" spans="1:11" x14ac:dyDescent="0.3">
      <c r="A81" s="154" t="s">
        <v>92</v>
      </c>
      <c r="B81" s="183">
        <v>577</v>
      </c>
      <c r="D81" s="33">
        <f t="shared" si="13"/>
        <v>582.77</v>
      </c>
      <c r="F81" s="33">
        <f t="shared" si="9"/>
        <v>600.25310000000002</v>
      </c>
      <c r="G81" s="33"/>
      <c r="H81" s="226">
        <f t="shared" si="11"/>
        <v>609.83310000000006</v>
      </c>
      <c r="J81" s="225">
        <f t="shared" si="7"/>
        <v>622.02976200000012</v>
      </c>
      <c r="K81" s="225"/>
    </row>
    <row r="82" spans="1:11" x14ac:dyDescent="0.3">
      <c r="A82" s="154" t="s">
        <v>93</v>
      </c>
      <c r="B82" s="183">
        <v>578.79999999999995</v>
      </c>
      <c r="D82" s="33">
        <f t="shared" si="13"/>
        <v>584.58799999999997</v>
      </c>
      <c r="F82" s="33">
        <f t="shared" si="9"/>
        <v>602.12563999999998</v>
      </c>
      <c r="G82" s="33"/>
      <c r="H82" s="226">
        <f t="shared" si="11"/>
        <v>611.70564000000002</v>
      </c>
      <c r="J82" s="225">
        <f t="shared" si="7"/>
        <v>623.93975280000006</v>
      </c>
    </row>
    <row r="83" spans="1:11" x14ac:dyDescent="0.3">
      <c r="A83" s="154" t="s">
        <v>94</v>
      </c>
      <c r="B83" s="183">
        <v>580.59</v>
      </c>
      <c r="D83" s="33">
        <f t="shared" si="13"/>
        <v>586.39589999999998</v>
      </c>
      <c r="F83" s="33">
        <f t="shared" si="9"/>
        <v>603.98777700000005</v>
      </c>
      <c r="G83" s="33"/>
      <c r="H83" s="226">
        <f t="shared" si="11"/>
        <v>613.56777700000009</v>
      </c>
      <c r="J83" s="225">
        <f t="shared" ref="J83:J140" si="14">H83*1.02</f>
        <v>625.83913254000015</v>
      </c>
    </row>
    <row r="84" spans="1:11" x14ac:dyDescent="0.3">
      <c r="A84" s="154" t="s">
        <v>95</v>
      </c>
      <c r="B84" s="183">
        <v>582.52</v>
      </c>
      <c r="D84" s="33">
        <f t="shared" si="13"/>
        <v>588.34519999999998</v>
      </c>
      <c r="F84" s="33">
        <f t="shared" si="9"/>
        <v>605.99555599999997</v>
      </c>
      <c r="G84" s="33"/>
      <c r="H84" s="226">
        <f t="shared" si="11"/>
        <v>615.57555600000001</v>
      </c>
      <c r="J84" s="225">
        <f t="shared" si="14"/>
        <v>627.88706711999998</v>
      </c>
      <c r="K84" s="344"/>
    </row>
    <row r="85" spans="1:11" x14ac:dyDescent="0.3">
      <c r="A85" s="154" t="s">
        <v>96</v>
      </c>
      <c r="B85" s="183">
        <v>584.32000000000005</v>
      </c>
      <c r="D85" s="33">
        <f t="shared" si="13"/>
        <v>590.16320000000007</v>
      </c>
      <c r="F85" s="33">
        <f t="shared" si="9"/>
        <v>607.86809600000004</v>
      </c>
      <c r="G85" s="33"/>
      <c r="H85" s="226">
        <f t="shared" si="11"/>
        <v>617.44809600000008</v>
      </c>
      <c r="J85" s="225">
        <f t="shared" si="14"/>
        <v>629.79705792000004</v>
      </c>
    </row>
    <row r="86" spans="1:11" x14ac:dyDescent="0.3">
      <c r="A86" s="154" t="s">
        <v>106</v>
      </c>
      <c r="B86" s="183">
        <v>586.23</v>
      </c>
      <c r="D86" s="33">
        <f t="shared" si="13"/>
        <v>592.09230000000002</v>
      </c>
      <c r="F86" s="33">
        <f t="shared" si="9"/>
        <v>609.85506900000007</v>
      </c>
      <c r="G86" s="33"/>
      <c r="H86" s="226">
        <f t="shared" si="11"/>
        <v>619.43506900000011</v>
      </c>
      <c r="J86" s="225">
        <f t="shared" si="14"/>
        <v>631.82377038000016</v>
      </c>
    </row>
    <row r="87" spans="1:11" x14ac:dyDescent="0.3">
      <c r="A87" s="154" t="s">
        <v>98</v>
      </c>
      <c r="B87" s="183">
        <v>588.15</v>
      </c>
      <c r="D87" s="33">
        <f t="shared" si="13"/>
        <v>594.03149999999994</v>
      </c>
      <c r="F87" s="33">
        <f t="shared" si="9"/>
        <v>611.85244499999999</v>
      </c>
      <c r="G87" s="33"/>
      <c r="H87" s="226">
        <f t="shared" si="11"/>
        <v>621.43244500000003</v>
      </c>
      <c r="J87" s="225">
        <f t="shared" si="14"/>
        <v>633.86109390000001</v>
      </c>
    </row>
    <row r="88" spans="1:11" x14ac:dyDescent="0.3">
      <c r="A88" s="154" t="s">
        <v>99</v>
      </c>
      <c r="B88" s="183">
        <v>590.16</v>
      </c>
      <c r="D88" s="33">
        <f t="shared" si="13"/>
        <v>596.0616</v>
      </c>
      <c r="F88" s="33">
        <f t="shared" si="9"/>
        <v>613.94344799999999</v>
      </c>
      <c r="G88" s="33"/>
      <c r="H88" s="226">
        <f t="shared" si="11"/>
        <v>623.52344800000003</v>
      </c>
      <c r="J88" s="225">
        <f t="shared" si="14"/>
        <v>635.99391696000009</v>
      </c>
    </row>
    <row r="89" spans="1:11" x14ac:dyDescent="0.3">
      <c r="A89" s="154" t="s">
        <v>100</v>
      </c>
      <c r="B89" s="183">
        <v>592.20000000000005</v>
      </c>
      <c r="D89" s="33">
        <f t="shared" si="13"/>
        <v>598.12200000000007</v>
      </c>
      <c r="F89" s="33">
        <f t="shared" si="9"/>
        <v>616.06566000000009</v>
      </c>
      <c r="G89" s="33"/>
      <c r="H89" s="226">
        <f t="shared" si="11"/>
        <v>625.64566000000013</v>
      </c>
      <c r="J89" s="225">
        <f t="shared" si="14"/>
        <v>638.15857320000009</v>
      </c>
    </row>
    <row r="90" spans="1:11" x14ac:dyDescent="0.3">
      <c r="A90" s="154" t="s">
        <v>101</v>
      </c>
      <c r="B90" s="183">
        <v>594.33000000000004</v>
      </c>
      <c r="D90" s="33">
        <f t="shared" si="13"/>
        <v>600.27330000000006</v>
      </c>
      <c r="F90" s="33">
        <f t="shared" si="9"/>
        <v>618.28149900000005</v>
      </c>
      <c r="G90" s="33"/>
      <c r="H90" s="226">
        <f t="shared" si="11"/>
        <v>627.86149900000009</v>
      </c>
      <c r="J90" s="225">
        <f t="shared" si="14"/>
        <v>640.41872898000008</v>
      </c>
    </row>
    <row r="91" spans="1:11" s="184" customFormat="1" x14ac:dyDescent="0.3">
      <c r="A91" s="586" t="s">
        <v>102</v>
      </c>
      <c r="B91" s="410">
        <v>596.19000000000005</v>
      </c>
      <c r="D91" s="182">
        <f t="shared" si="13"/>
        <v>602.15190000000007</v>
      </c>
      <c r="F91" s="182">
        <f t="shared" si="9"/>
        <v>620.2164570000001</v>
      </c>
      <c r="G91" s="182"/>
      <c r="H91" s="587">
        <f t="shared" si="11"/>
        <v>629.79645700000015</v>
      </c>
      <c r="J91" s="225">
        <f t="shared" si="14"/>
        <v>642.39238614000021</v>
      </c>
      <c r="K91" s="20"/>
    </row>
    <row r="92" spans="1:11" s="594" customFormat="1" x14ac:dyDescent="0.3">
      <c r="A92" s="595" t="s">
        <v>386</v>
      </c>
      <c r="B92" s="409"/>
      <c r="D92" s="591"/>
      <c r="F92" s="591"/>
      <c r="G92" s="591"/>
      <c r="H92" s="592"/>
      <c r="J92" s="562"/>
      <c r="K92" s="394"/>
    </row>
    <row r="93" spans="1:11" x14ac:dyDescent="0.3">
      <c r="A93" s="167" t="s">
        <v>146</v>
      </c>
      <c r="B93" s="183"/>
      <c r="D93" s="33"/>
      <c r="F93" s="33"/>
      <c r="G93" s="33"/>
      <c r="H93" s="226"/>
      <c r="J93" s="225"/>
    </row>
    <row r="94" spans="1:11" x14ac:dyDescent="0.3">
      <c r="A94" s="167" t="s">
        <v>145</v>
      </c>
      <c r="B94" s="183"/>
      <c r="D94" s="33"/>
      <c r="F94" s="33"/>
      <c r="G94" s="33"/>
      <c r="H94" s="226"/>
      <c r="J94" s="225"/>
    </row>
    <row r="95" spans="1:11" x14ac:dyDescent="0.3">
      <c r="A95" s="31" t="s">
        <v>147</v>
      </c>
      <c r="B95" s="183"/>
      <c r="F95" s="33"/>
      <c r="G95" s="33"/>
      <c r="H95" s="226"/>
      <c r="J95" s="225"/>
    </row>
    <row r="96" spans="1:11" x14ac:dyDescent="0.3">
      <c r="A96" s="154" t="s">
        <v>90</v>
      </c>
      <c r="B96" s="183">
        <v>570.19000000000005</v>
      </c>
      <c r="D96" s="33">
        <f t="shared" ref="D96:D108" si="15">B96*1.01</f>
        <v>575.89190000000008</v>
      </c>
      <c r="F96" s="33">
        <f t="shared" si="9"/>
        <v>593.16865700000005</v>
      </c>
      <c r="G96" s="33"/>
      <c r="H96" s="226">
        <f t="shared" si="11"/>
        <v>602.74865700000009</v>
      </c>
      <c r="J96" s="225">
        <f t="shared" si="14"/>
        <v>614.80363014000011</v>
      </c>
    </row>
    <row r="97" spans="1:11" x14ac:dyDescent="0.3">
      <c r="A97" s="154" t="s">
        <v>91</v>
      </c>
      <c r="B97" s="183">
        <v>573.74</v>
      </c>
      <c r="D97" s="33">
        <f t="shared" si="15"/>
        <v>579.47739999999999</v>
      </c>
      <c r="F97" s="33">
        <f t="shared" si="9"/>
        <v>596.86172199999999</v>
      </c>
      <c r="G97" s="33"/>
      <c r="H97" s="226">
        <f t="shared" si="11"/>
        <v>606.44172200000003</v>
      </c>
      <c r="J97" s="225">
        <f t="shared" si="14"/>
        <v>618.57055644000002</v>
      </c>
    </row>
    <row r="98" spans="1:11" x14ac:dyDescent="0.3">
      <c r="A98" s="154" t="s">
        <v>92</v>
      </c>
      <c r="B98" s="183">
        <v>577</v>
      </c>
      <c r="D98" s="33">
        <f t="shared" si="15"/>
        <v>582.77</v>
      </c>
      <c r="F98" s="33">
        <f t="shared" si="9"/>
        <v>600.25310000000002</v>
      </c>
      <c r="G98" s="33"/>
      <c r="H98" s="226">
        <f t="shared" si="11"/>
        <v>609.83310000000006</v>
      </c>
      <c r="J98" s="225">
        <f t="shared" si="14"/>
        <v>622.02976200000012</v>
      </c>
    </row>
    <row r="99" spans="1:11" x14ac:dyDescent="0.3">
      <c r="A99" s="154" t="s">
        <v>93</v>
      </c>
      <c r="B99" s="183">
        <v>578.79999999999995</v>
      </c>
      <c r="D99" s="33">
        <f t="shared" si="15"/>
        <v>584.58799999999997</v>
      </c>
      <c r="F99" s="33">
        <f t="shared" si="9"/>
        <v>602.12563999999998</v>
      </c>
      <c r="G99" s="33"/>
      <c r="H99" s="226">
        <f t="shared" si="11"/>
        <v>611.70564000000002</v>
      </c>
      <c r="J99" s="225">
        <f t="shared" si="14"/>
        <v>623.93975280000006</v>
      </c>
    </row>
    <row r="100" spans="1:11" x14ac:dyDescent="0.3">
      <c r="A100" s="154" t="s">
        <v>94</v>
      </c>
      <c r="B100" s="183">
        <v>580.59</v>
      </c>
      <c r="D100" s="33">
        <f t="shared" si="15"/>
        <v>586.39589999999998</v>
      </c>
      <c r="F100" s="33">
        <f t="shared" si="9"/>
        <v>603.98777700000005</v>
      </c>
      <c r="G100" s="33"/>
      <c r="H100" s="226">
        <f t="shared" si="11"/>
        <v>613.56777700000009</v>
      </c>
      <c r="J100" s="225">
        <f t="shared" si="14"/>
        <v>625.83913254000015</v>
      </c>
    </row>
    <row r="101" spans="1:11" x14ac:dyDescent="0.3">
      <c r="A101" s="154" t="s">
        <v>95</v>
      </c>
      <c r="B101" s="183">
        <v>582.52</v>
      </c>
      <c r="D101" s="33">
        <f t="shared" si="15"/>
        <v>588.34519999999998</v>
      </c>
      <c r="F101" s="33">
        <f t="shared" si="9"/>
        <v>605.99555599999997</v>
      </c>
      <c r="G101" s="33"/>
      <c r="H101" s="226">
        <f t="shared" si="11"/>
        <v>615.57555600000001</v>
      </c>
      <c r="J101" s="225">
        <f t="shared" si="14"/>
        <v>627.88706711999998</v>
      </c>
    </row>
    <row r="102" spans="1:11" x14ac:dyDescent="0.3">
      <c r="A102" s="154" t="s">
        <v>96</v>
      </c>
      <c r="B102" s="183">
        <v>584.32000000000005</v>
      </c>
      <c r="D102" s="33">
        <f t="shared" si="15"/>
        <v>590.16320000000007</v>
      </c>
      <c r="F102" s="33">
        <f t="shared" si="9"/>
        <v>607.86809600000004</v>
      </c>
      <c r="G102" s="33"/>
      <c r="H102" s="226">
        <f t="shared" si="11"/>
        <v>617.44809600000008</v>
      </c>
      <c r="J102" s="225">
        <f t="shared" si="14"/>
        <v>629.79705792000004</v>
      </c>
    </row>
    <row r="103" spans="1:11" x14ac:dyDescent="0.3">
      <c r="A103" s="154" t="s">
        <v>106</v>
      </c>
      <c r="B103" s="183">
        <v>586.23</v>
      </c>
      <c r="D103" s="33">
        <f t="shared" si="15"/>
        <v>592.09230000000002</v>
      </c>
      <c r="F103" s="33">
        <f t="shared" si="9"/>
        <v>609.85506900000007</v>
      </c>
      <c r="G103" s="33"/>
      <c r="H103" s="226">
        <f t="shared" si="11"/>
        <v>619.43506900000011</v>
      </c>
      <c r="J103" s="225">
        <f t="shared" si="14"/>
        <v>631.82377038000016</v>
      </c>
    </row>
    <row r="104" spans="1:11" x14ac:dyDescent="0.3">
      <c r="A104" s="154" t="s">
        <v>98</v>
      </c>
      <c r="B104" s="183">
        <v>588.15</v>
      </c>
      <c r="D104" s="33">
        <f t="shared" si="15"/>
        <v>594.03149999999994</v>
      </c>
      <c r="F104" s="33">
        <f t="shared" si="9"/>
        <v>611.85244499999999</v>
      </c>
      <c r="G104" s="33"/>
      <c r="H104" s="226">
        <f t="shared" si="11"/>
        <v>621.43244500000003</v>
      </c>
      <c r="J104" s="225">
        <f t="shared" si="14"/>
        <v>633.86109390000001</v>
      </c>
    </row>
    <row r="105" spans="1:11" x14ac:dyDescent="0.3">
      <c r="A105" s="154" t="s">
        <v>99</v>
      </c>
      <c r="B105" s="183">
        <v>590.16</v>
      </c>
      <c r="D105" s="33">
        <f t="shared" si="15"/>
        <v>596.0616</v>
      </c>
      <c r="F105" s="33">
        <f t="shared" si="9"/>
        <v>613.94344799999999</v>
      </c>
      <c r="G105" s="33"/>
      <c r="H105" s="226">
        <f t="shared" si="11"/>
        <v>623.52344800000003</v>
      </c>
      <c r="J105" s="225">
        <f t="shared" si="14"/>
        <v>635.99391696000009</v>
      </c>
    </row>
    <row r="106" spans="1:11" x14ac:dyDescent="0.3">
      <c r="A106" s="154" t="s">
        <v>100</v>
      </c>
      <c r="B106" s="183">
        <v>592.20000000000005</v>
      </c>
      <c r="D106" s="33">
        <f t="shared" si="15"/>
        <v>598.12200000000007</v>
      </c>
      <c r="F106" s="33">
        <f t="shared" si="9"/>
        <v>616.06566000000009</v>
      </c>
      <c r="G106" s="33"/>
      <c r="H106" s="226">
        <f t="shared" si="11"/>
        <v>625.64566000000013</v>
      </c>
      <c r="J106" s="225">
        <f t="shared" si="14"/>
        <v>638.15857320000009</v>
      </c>
    </row>
    <row r="107" spans="1:11" x14ac:dyDescent="0.3">
      <c r="A107" s="154" t="s">
        <v>101</v>
      </c>
      <c r="B107" s="183">
        <v>594.33000000000004</v>
      </c>
      <c r="D107" s="33">
        <f t="shared" si="15"/>
        <v>600.27330000000006</v>
      </c>
      <c r="F107" s="33">
        <f t="shared" si="9"/>
        <v>618.28149900000005</v>
      </c>
      <c r="G107" s="33"/>
      <c r="H107" s="226">
        <f t="shared" si="11"/>
        <v>627.86149900000009</v>
      </c>
      <c r="J107" s="225">
        <f t="shared" si="14"/>
        <v>640.41872898000008</v>
      </c>
    </row>
    <row r="108" spans="1:11" s="184" customFormat="1" x14ac:dyDescent="0.3">
      <c r="A108" s="586" t="s">
        <v>102</v>
      </c>
      <c r="B108" s="410">
        <v>596.19000000000005</v>
      </c>
      <c r="D108" s="182">
        <f t="shared" si="15"/>
        <v>602.15190000000007</v>
      </c>
      <c r="F108" s="182">
        <f t="shared" si="9"/>
        <v>620.2164570000001</v>
      </c>
      <c r="G108" s="182"/>
      <c r="H108" s="587">
        <f t="shared" si="11"/>
        <v>629.79645700000015</v>
      </c>
      <c r="J108" s="225">
        <f t="shared" si="14"/>
        <v>642.39238614000021</v>
      </c>
      <c r="K108" s="20"/>
    </row>
    <row r="109" spans="1:11" s="594" customFormat="1" x14ac:dyDescent="0.3">
      <c r="A109" s="595" t="s">
        <v>148</v>
      </c>
      <c r="B109" s="409"/>
      <c r="D109" s="591"/>
      <c r="F109" s="591"/>
      <c r="G109" s="591"/>
      <c r="H109" s="592"/>
      <c r="J109" s="562"/>
      <c r="K109" s="394"/>
    </row>
    <row r="110" spans="1:11" x14ac:dyDescent="0.3">
      <c r="A110" s="167" t="s">
        <v>385</v>
      </c>
      <c r="B110" s="183"/>
      <c r="D110" s="33"/>
      <c r="F110" s="33"/>
      <c r="G110" s="33"/>
      <c r="H110" s="226"/>
      <c r="J110" s="225"/>
    </row>
    <row r="111" spans="1:11" x14ac:dyDescent="0.3">
      <c r="A111" s="31" t="s">
        <v>149</v>
      </c>
      <c r="B111" s="183"/>
      <c r="D111" s="33"/>
      <c r="F111" s="33"/>
      <c r="G111" s="33"/>
      <c r="H111" s="226"/>
      <c r="J111" s="225"/>
    </row>
    <row r="112" spans="1:11" x14ac:dyDescent="0.3">
      <c r="A112" s="31" t="s">
        <v>90</v>
      </c>
      <c r="B112" s="183">
        <v>694.28</v>
      </c>
      <c r="D112" s="33">
        <f t="shared" ref="D112:D140" si="16">B112*1.01</f>
        <v>701.22280000000001</v>
      </c>
      <c r="F112" s="33">
        <f t="shared" si="9"/>
        <v>722.25948400000004</v>
      </c>
      <c r="G112" s="33"/>
      <c r="H112" s="226">
        <f t="shared" si="11"/>
        <v>731.83948400000008</v>
      </c>
      <c r="J112" s="225">
        <f t="shared" si="14"/>
        <v>746.47627368000008</v>
      </c>
    </row>
    <row r="113" spans="1:11" x14ac:dyDescent="0.3">
      <c r="A113" s="31" t="s">
        <v>91</v>
      </c>
      <c r="B113" s="183">
        <v>697.93</v>
      </c>
      <c r="D113" s="33">
        <f t="shared" si="16"/>
        <v>704.90929999999992</v>
      </c>
      <c r="F113" s="33">
        <f t="shared" si="9"/>
        <v>726.05657899999994</v>
      </c>
      <c r="G113" s="33"/>
      <c r="H113" s="226">
        <f t="shared" si="11"/>
        <v>735.63657899999998</v>
      </c>
      <c r="J113" s="225">
        <f t="shared" si="14"/>
        <v>750.34931057999995</v>
      </c>
    </row>
    <row r="114" spans="1:11" x14ac:dyDescent="0.3">
      <c r="A114" s="31" t="s">
        <v>92</v>
      </c>
      <c r="B114" s="183">
        <v>701.4</v>
      </c>
      <c r="D114" s="33">
        <f t="shared" si="16"/>
        <v>708.41399999999999</v>
      </c>
      <c r="F114" s="33">
        <f t="shared" si="9"/>
        <v>729.66642000000002</v>
      </c>
      <c r="G114" s="33"/>
      <c r="H114" s="226">
        <f t="shared" si="11"/>
        <v>739.24642000000006</v>
      </c>
      <c r="J114" s="225">
        <f t="shared" si="14"/>
        <v>754.03134840000007</v>
      </c>
    </row>
    <row r="115" spans="1:11" x14ac:dyDescent="0.3">
      <c r="A115" s="31" t="s">
        <v>93</v>
      </c>
      <c r="B115" s="183">
        <v>703.3</v>
      </c>
      <c r="D115" s="33">
        <f t="shared" si="16"/>
        <v>710.33299999999997</v>
      </c>
      <c r="F115" s="33">
        <f t="shared" si="9"/>
        <v>731.64298999999994</v>
      </c>
      <c r="G115" s="33"/>
      <c r="H115" s="226">
        <f t="shared" si="11"/>
        <v>741.22298999999998</v>
      </c>
      <c r="J115" s="225">
        <f t="shared" si="14"/>
        <v>756.04744979999998</v>
      </c>
    </row>
    <row r="116" spans="1:11" x14ac:dyDescent="0.3">
      <c r="A116" s="31" t="s">
        <v>94</v>
      </c>
      <c r="B116" s="183">
        <v>705.17</v>
      </c>
      <c r="D116" s="33">
        <f t="shared" si="16"/>
        <v>712.22169999999994</v>
      </c>
      <c r="F116" s="33">
        <f t="shared" si="9"/>
        <v>733.58835099999999</v>
      </c>
      <c r="G116" s="33"/>
      <c r="H116" s="226">
        <f t="shared" si="11"/>
        <v>743.16835100000003</v>
      </c>
      <c r="J116" s="225">
        <f t="shared" si="14"/>
        <v>758.03171802000008</v>
      </c>
    </row>
    <row r="117" spans="1:11" x14ac:dyDescent="0.3">
      <c r="A117" s="31" t="s">
        <v>95</v>
      </c>
      <c r="B117" s="183">
        <v>707.17</v>
      </c>
      <c r="D117" s="33">
        <f t="shared" si="16"/>
        <v>714.24169999999992</v>
      </c>
      <c r="F117" s="33">
        <f t="shared" si="9"/>
        <v>735.66895099999999</v>
      </c>
      <c r="G117" s="33"/>
      <c r="H117" s="226">
        <f t="shared" si="11"/>
        <v>745.24895100000003</v>
      </c>
      <c r="J117" s="225">
        <f t="shared" si="14"/>
        <v>760.15393002000008</v>
      </c>
    </row>
    <row r="118" spans="1:11" x14ac:dyDescent="0.3">
      <c r="A118" s="31" t="s">
        <v>96</v>
      </c>
      <c r="B118" s="183">
        <v>709.09</v>
      </c>
      <c r="D118" s="33">
        <f t="shared" si="16"/>
        <v>716.18090000000007</v>
      </c>
      <c r="F118" s="33">
        <f t="shared" si="9"/>
        <v>737.66632700000014</v>
      </c>
      <c r="G118" s="33"/>
      <c r="H118" s="226">
        <f t="shared" si="11"/>
        <v>747.24632700000018</v>
      </c>
      <c r="J118" s="225">
        <f t="shared" si="14"/>
        <v>762.19125354000016</v>
      </c>
    </row>
    <row r="119" spans="1:11" x14ac:dyDescent="0.3">
      <c r="A119" s="31" t="s">
        <v>97</v>
      </c>
      <c r="B119" s="183">
        <v>711.2</v>
      </c>
      <c r="D119" s="33">
        <f t="shared" si="16"/>
        <v>718.31200000000001</v>
      </c>
      <c r="F119" s="33">
        <f t="shared" si="9"/>
        <v>739.86135999999999</v>
      </c>
      <c r="G119" s="33"/>
      <c r="H119" s="226">
        <f t="shared" si="11"/>
        <v>749.44136000000003</v>
      </c>
      <c r="J119" s="225">
        <f t="shared" si="14"/>
        <v>764.43018720000009</v>
      </c>
    </row>
    <row r="120" spans="1:11" x14ac:dyDescent="0.3">
      <c r="A120" s="31" t="s">
        <v>98</v>
      </c>
      <c r="B120" s="183">
        <v>713.2</v>
      </c>
      <c r="D120" s="33">
        <f t="shared" si="16"/>
        <v>720.33200000000011</v>
      </c>
      <c r="F120" s="33">
        <f t="shared" si="9"/>
        <v>741.94196000000011</v>
      </c>
      <c r="G120" s="33"/>
      <c r="H120" s="226">
        <f t="shared" si="11"/>
        <v>751.52196000000015</v>
      </c>
      <c r="J120" s="225">
        <f t="shared" si="14"/>
        <v>766.5523992000002</v>
      </c>
    </row>
    <row r="121" spans="1:11" x14ac:dyDescent="0.3">
      <c r="A121" s="31" t="s">
        <v>99</v>
      </c>
      <c r="B121" s="183">
        <v>715.29</v>
      </c>
      <c r="D121" s="33">
        <f t="shared" si="16"/>
        <v>722.44290000000001</v>
      </c>
      <c r="F121" s="33">
        <f t="shared" si="9"/>
        <v>744.11618700000008</v>
      </c>
      <c r="G121" s="33"/>
      <c r="H121" s="226">
        <f t="shared" si="11"/>
        <v>753.69618700000012</v>
      </c>
      <c r="J121" s="225">
        <f t="shared" si="14"/>
        <v>768.77011074000018</v>
      </c>
    </row>
    <row r="122" spans="1:11" x14ac:dyDescent="0.3">
      <c r="A122" s="31" t="s">
        <v>100</v>
      </c>
      <c r="B122" s="183">
        <v>717.49</v>
      </c>
      <c r="D122" s="33">
        <f t="shared" si="16"/>
        <v>724.66489999999999</v>
      </c>
      <c r="F122" s="33">
        <f t="shared" si="9"/>
        <v>746.40484700000002</v>
      </c>
      <c r="G122" s="33"/>
      <c r="H122" s="226">
        <f t="shared" si="11"/>
        <v>755.98484700000006</v>
      </c>
      <c r="J122" s="225">
        <f t="shared" si="14"/>
        <v>771.1045439400001</v>
      </c>
    </row>
    <row r="123" spans="1:11" x14ac:dyDescent="0.3">
      <c r="A123" s="31" t="s">
        <v>101</v>
      </c>
      <c r="B123" s="183">
        <v>719.69</v>
      </c>
      <c r="D123" s="33">
        <f t="shared" si="16"/>
        <v>726.88690000000008</v>
      </c>
      <c r="F123" s="33">
        <f t="shared" si="9"/>
        <v>748.69350700000007</v>
      </c>
      <c r="G123" s="33"/>
      <c r="H123" s="226">
        <f t="shared" si="11"/>
        <v>758.27350700000011</v>
      </c>
      <c r="J123" s="225">
        <f t="shared" si="14"/>
        <v>773.43897714000013</v>
      </c>
    </row>
    <row r="124" spans="1:11" s="184" customFormat="1" x14ac:dyDescent="0.3">
      <c r="A124" s="181" t="s">
        <v>102</v>
      </c>
      <c r="B124" s="410">
        <v>721.76</v>
      </c>
      <c r="D124" s="182">
        <f t="shared" si="16"/>
        <v>728.97760000000005</v>
      </c>
      <c r="F124" s="182">
        <f t="shared" si="9"/>
        <v>750.84692800000005</v>
      </c>
      <c r="G124" s="182"/>
      <c r="H124" s="587">
        <f t="shared" si="11"/>
        <v>760.42692800000009</v>
      </c>
      <c r="J124" s="225">
        <f t="shared" si="14"/>
        <v>775.63546656000005</v>
      </c>
      <c r="K124" s="20"/>
    </row>
    <row r="125" spans="1:11" s="594" customFormat="1" x14ac:dyDescent="0.3">
      <c r="A125" s="596" t="s">
        <v>150</v>
      </c>
      <c r="B125" s="409"/>
      <c r="D125" s="591"/>
      <c r="F125" s="591"/>
      <c r="G125" s="591"/>
      <c r="H125" s="592"/>
      <c r="J125" s="562"/>
      <c r="K125" s="394"/>
    </row>
    <row r="126" spans="1:11" x14ac:dyDescent="0.3">
      <c r="A126" s="168" t="s">
        <v>384</v>
      </c>
      <c r="B126" s="183"/>
      <c r="D126" s="33"/>
      <c r="F126" s="33"/>
      <c r="G126" s="33"/>
      <c r="H126" s="226"/>
      <c r="J126" s="225"/>
    </row>
    <row r="127" spans="1:11" x14ac:dyDescent="0.3">
      <c r="A127" s="31" t="s">
        <v>109</v>
      </c>
      <c r="B127" s="183"/>
      <c r="D127" s="33"/>
      <c r="F127" s="33"/>
      <c r="G127" s="33"/>
      <c r="H127" s="226"/>
      <c r="J127" s="225"/>
    </row>
    <row r="128" spans="1:11" x14ac:dyDescent="0.3">
      <c r="A128" s="31" t="s">
        <v>90</v>
      </c>
      <c r="B128" s="183">
        <v>679.86</v>
      </c>
      <c r="D128" s="33">
        <f t="shared" si="16"/>
        <v>686.65859999999998</v>
      </c>
      <c r="F128" s="33">
        <f t="shared" si="9"/>
        <v>707.25835800000004</v>
      </c>
      <c r="G128" s="33"/>
      <c r="H128" s="226">
        <f t="shared" si="11"/>
        <v>716.83835800000008</v>
      </c>
      <c r="J128" s="225">
        <f t="shared" si="14"/>
        <v>731.17512516000011</v>
      </c>
    </row>
    <row r="129" spans="1:10" x14ac:dyDescent="0.3">
      <c r="A129" s="31" t="s">
        <v>91</v>
      </c>
      <c r="B129" s="183">
        <v>682.13</v>
      </c>
      <c r="D129" s="33">
        <f t="shared" si="16"/>
        <v>688.95129999999995</v>
      </c>
      <c r="F129" s="33">
        <f t="shared" si="9"/>
        <v>709.61983899999996</v>
      </c>
      <c r="G129" s="33"/>
      <c r="H129" s="226">
        <f t="shared" si="11"/>
        <v>719.199839</v>
      </c>
      <c r="J129" s="225">
        <f t="shared" si="14"/>
        <v>733.58383577999996</v>
      </c>
    </row>
    <row r="130" spans="1:10" x14ac:dyDescent="0.3">
      <c r="A130" s="31" t="s">
        <v>151</v>
      </c>
      <c r="B130" s="183">
        <v>684.39</v>
      </c>
      <c r="D130" s="33">
        <f t="shared" si="16"/>
        <v>691.23389999999995</v>
      </c>
      <c r="F130" s="33">
        <f t="shared" si="9"/>
        <v>711.97091699999999</v>
      </c>
      <c r="G130" s="33"/>
      <c r="H130" s="226">
        <f t="shared" si="11"/>
        <v>721.55091700000003</v>
      </c>
      <c r="J130" s="225">
        <f t="shared" si="14"/>
        <v>735.98193534000006</v>
      </c>
    </row>
    <row r="131" spans="1:10" x14ac:dyDescent="0.3">
      <c r="A131" s="31" t="s">
        <v>93</v>
      </c>
      <c r="B131" s="183">
        <v>686.67</v>
      </c>
      <c r="D131" s="33">
        <f t="shared" si="16"/>
        <v>693.5367</v>
      </c>
      <c r="F131" s="33">
        <f t="shared" si="9"/>
        <v>714.34280100000001</v>
      </c>
      <c r="G131" s="33"/>
      <c r="H131" s="226">
        <f t="shared" si="11"/>
        <v>723.92280100000005</v>
      </c>
      <c r="J131" s="225">
        <f t="shared" si="14"/>
        <v>738.40125702000012</v>
      </c>
    </row>
    <row r="132" spans="1:10" x14ac:dyDescent="0.3">
      <c r="A132" s="31" t="s">
        <v>94</v>
      </c>
      <c r="B132" s="183">
        <v>688.93</v>
      </c>
      <c r="D132" s="33">
        <f t="shared" si="16"/>
        <v>695.8193</v>
      </c>
      <c r="F132" s="33">
        <f t="shared" si="9"/>
        <v>716.69387900000004</v>
      </c>
      <c r="G132" s="33"/>
      <c r="H132" s="226">
        <f t="shared" si="11"/>
        <v>726.27387900000008</v>
      </c>
      <c r="J132" s="225">
        <f t="shared" si="14"/>
        <v>740.79935658000011</v>
      </c>
    </row>
    <row r="133" spans="1:10" x14ac:dyDescent="0.3">
      <c r="A133" s="31" t="s">
        <v>95</v>
      </c>
      <c r="B133" s="183">
        <v>691.18</v>
      </c>
      <c r="D133" s="33">
        <f t="shared" si="16"/>
        <v>698.09179999999992</v>
      </c>
      <c r="F133" s="33">
        <f t="shared" si="9"/>
        <v>719.03455399999996</v>
      </c>
      <c r="G133" s="33"/>
      <c r="H133" s="226">
        <f t="shared" si="11"/>
        <v>728.614554</v>
      </c>
      <c r="J133" s="225">
        <f t="shared" si="14"/>
        <v>743.18684508000001</v>
      </c>
    </row>
    <row r="134" spans="1:10" x14ac:dyDescent="0.3">
      <c r="A134" s="31" t="s">
        <v>96</v>
      </c>
      <c r="B134" s="183">
        <v>693.46</v>
      </c>
      <c r="D134" s="33">
        <f t="shared" si="16"/>
        <v>700.39460000000008</v>
      </c>
      <c r="F134" s="33">
        <f t="shared" ref="F134:F140" si="17">D134*1.03</f>
        <v>721.40643800000009</v>
      </c>
      <c r="G134" s="33"/>
      <c r="H134" s="226">
        <f t="shared" ref="H134:H140" si="18">IF(F134*0.01&lt;9.58,F134+9.58,F134*1.01)</f>
        <v>730.98643800000013</v>
      </c>
      <c r="J134" s="225">
        <f t="shared" si="14"/>
        <v>745.60616676000018</v>
      </c>
    </row>
    <row r="135" spans="1:10" x14ac:dyDescent="0.3">
      <c r="A135" s="31" t="s">
        <v>97</v>
      </c>
      <c r="B135" s="183">
        <v>695.72</v>
      </c>
      <c r="D135" s="33">
        <f t="shared" si="16"/>
        <v>702.67720000000008</v>
      </c>
      <c r="F135" s="33">
        <f t="shared" si="17"/>
        <v>723.75751600000012</v>
      </c>
      <c r="G135" s="33"/>
      <c r="H135" s="226">
        <f t="shared" si="18"/>
        <v>733.33751600000016</v>
      </c>
      <c r="J135" s="225">
        <f t="shared" si="14"/>
        <v>748.00426632000017</v>
      </c>
    </row>
    <row r="136" spans="1:10" x14ac:dyDescent="0.3">
      <c r="A136" s="31" t="s">
        <v>98</v>
      </c>
      <c r="B136" s="183">
        <v>697.98</v>
      </c>
      <c r="D136" s="33">
        <f t="shared" si="16"/>
        <v>704.95979999999997</v>
      </c>
      <c r="F136" s="33">
        <f t="shared" si="17"/>
        <v>726.10859400000004</v>
      </c>
      <c r="G136" s="33"/>
      <c r="H136" s="226">
        <f t="shared" si="18"/>
        <v>735.68859400000008</v>
      </c>
      <c r="J136" s="225">
        <f t="shared" si="14"/>
        <v>750.40236588000005</v>
      </c>
    </row>
    <row r="137" spans="1:10" x14ac:dyDescent="0.3">
      <c r="A137" s="31" t="s">
        <v>99</v>
      </c>
      <c r="B137" s="183">
        <v>700.25</v>
      </c>
      <c r="D137" s="33">
        <f t="shared" si="16"/>
        <v>707.25250000000005</v>
      </c>
      <c r="F137" s="33">
        <f t="shared" si="17"/>
        <v>728.47007500000007</v>
      </c>
      <c r="G137" s="33"/>
      <c r="H137" s="226">
        <f t="shared" si="18"/>
        <v>738.05007500000011</v>
      </c>
      <c r="J137" s="225">
        <f t="shared" si="14"/>
        <v>752.81107650000013</v>
      </c>
    </row>
    <row r="138" spans="1:10" x14ac:dyDescent="0.3">
      <c r="A138" s="31" t="s">
        <v>100</v>
      </c>
      <c r="B138" s="183">
        <v>702.52</v>
      </c>
      <c r="D138" s="33">
        <f t="shared" si="16"/>
        <v>709.54520000000002</v>
      </c>
      <c r="F138" s="33">
        <f t="shared" si="17"/>
        <v>730.83155600000009</v>
      </c>
      <c r="G138" s="33"/>
      <c r="H138" s="226">
        <f t="shared" si="18"/>
        <v>740.41155600000013</v>
      </c>
      <c r="J138" s="225">
        <f t="shared" si="14"/>
        <v>755.21978712000009</v>
      </c>
    </row>
    <row r="139" spans="1:10" x14ac:dyDescent="0.3">
      <c r="A139" s="31" t="s">
        <v>101</v>
      </c>
      <c r="B139" s="183">
        <v>704.79</v>
      </c>
      <c r="D139" s="33">
        <f t="shared" si="16"/>
        <v>711.83789999999999</v>
      </c>
      <c r="F139" s="33">
        <f t="shared" si="17"/>
        <v>733.193037</v>
      </c>
      <c r="G139" s="33"/>
      <c r="H139" s="226">
        <f t="shared" si="18"/>
        <v>742.77303700000004</v>
      </c>
      <c r="J139" s="225">
        <f t="shared" si="14"/>
        <v>757.62849774000006</v>
      </c>
    </row>
    <row r="140" spans="1:10" x14ac:dyDescent="0.3">
      <c r="A140" s="31" t="s">
        <v>102</v>
      </c>
      <c r="B140" s="183">
        <v>707.06</v>
      </c>
      <c r="D140" s="33">
        <f t="shared" si="16"/>
        <v>714.13059999999996</v>
      </c>
      <c r="F140" s="33">
        <f t="shared" si="17"/>
        <v>735.55451800000003</v>
      </c>
      <c r="G140" s="33"/>
      <c r="H140" s="226">
        <f t="shared" si="18"/>
        <v>745.13451800000007</v>
      </c>
      <c r="J140" s="225">
        <f t="shared" si="14"/>
        <v>760.03720836000014</v>
      </c>
    </row>
    <row r="141" spans="1:10" x14ac:dyDescent="0.3">
      <c r="B141" s="34"/>
      <c r="D141" s="33"/>
      <c r="H141" s="226"/>
    </row>
    <row r="142" spans="1:10" x14ac:dyDescent="0.3">
      <c r="D142" s="33"/>
      <c r="H142" s="226"/>
    </row>
    <row r="143" spans="1:10" x14ac:dyDescent="0.3">
      <c r="H143" s="226"/>
    </row>
    <row r="144" spans="1:10" x14ac:dyDescent="0.3">
      <c r="H144" s="226"/>
    </row>
    <row r="145" spans="1:9" x14ac:dyDescent="0.3">
      <c r="H145" s="226"/>
    </row>
    <row r="146" spans="1:9" x14ac:dyDescent="0.3">
      <c r="H146" s="226"/>
    </row>
    <row r="147" spans="1:9" x14ac:dyDescent="0.3">
      <c r="H147" s="226"/>
    </row>
    <row r="148" spans="1:9" x14ac:dyDescent="0.3">
      <c r="H148" s="226"/>
    </row>
    <row r="149" spans="1:9" x14ac:dyDescent="0.3">
      <c r="H149" s="226"/>
    </row>
    <row r="150" spans="1:9" x14ac:dyDescent="0.3">
      <c r="H150" s="226"/>
    </row>
    <row r="151" spans="1:9" ht="30.75" customHeight="1" thickBot="1" x14ac:dyDescent="0.3">
      <c r="A151" s="724" t="s">
        <v>324</v>
      </c>
      <c r="B151" s="725"/>
      <c r="C151" s="725"/>
      <c r="D151" s="725"/>
      <c r="E151" s="725"/>
      <c r="F151" s="725"/>
      <c r="G151" s="725"/>
      <c r="H151" s="725"/>
      <c r="I151" s="726"/>
    </row>
    <row r="152" spans="1:9" ht="16.2" thickTop="1" x14ac:dyDescent="0.3">
      <c r="A152" s="484"/>
      <c r="H152" s="226"/>
    </row>
    <row r="153" spans="1:9" x14ac:dyDescent="0.3">
      <c r="H153" s="226"/>
    </row>
    <row r="154" spans="1:9" x14ac:dyDescent="0.3">
      <c r="H154" s="226"/>
    </row>
    <row r="155" spans="1:9" x14ac:dyDescent="0.3">
      <c r="H155" s="226"/>
    </row>
    <row r="156" spans="1:9" x14ac:dyDescent="0.3">
      <c r="H156" s="226"/>
    </row>
    <row r="157" spans="1:9" x14ac:dyDescent="0.3">
      <c r="H157" s="226"/>
    </row>
    <row r="158" spans="1:9" x14ac:dyDescent="0.3">
      <c r="H158" s="226"/>
    </row>
    <row r="159" spans="1:9" x14ac:dyDescent="0.3">
      <c r="H159" s="226"/>
    </row>
    <row r="160" spans="1:9" x14ac:dyDescent="0.3">
      <c r="H160" s="226"/>
    </row>
    <row r="161" spans="8:8" x14ac:dyDescent="0.3">
      <c r="H161" s="226"/>
    </row>
    <row r="162" spans="8:8" x14ac:dyDescent="0.3">
      <c r="H162" s="226"/>
    </row>
    <row r="163" spans="8:8" x14ac:dyDescent="0.3">
      <c r="H163" s="226"/>
    </row>
    <row r="164" spans="8:8" x14ac:dyDescent="0.3">
      <c r="H164" s="226"/>
    </row>
    <row r="165" spans="8:8" x14ac:dyDescent="0.3">
      <c r="H165" s="226"/>
    </row>
    <row r="166" spans="8:8" x14ac:dyDescent="0.3">
      <c r="H166" s="226"/>
    </row>
    <row r="167" spans="8:8" x14ac:dyDescent="0.3">
      <c r="H167" s="226"/>
    </row>
    <row r="168" spans="8:8" x14ac:dyDescent="0.3">
      <c r="H168" s="226"/>
    </row>
    <row r="169" spans="8:8" x14ac:dyDescent="0.3">
      <c r="H169" s="226"/>
    </row>
    <row r="170" spans="8:8" x14ac:dyDescent="0.3">
      <c r="H170" s="226"/>
    </row>
    <row r="171" spans="8:8" x14ac:dyDescent="0.3">
      <c r="H171" s="226"/>
    </row>
    <row r="172" spans="8:8" x14ac:dyDescent="0.3">
      <c r="H172" s="226"/>
    </row>
    <row r="173" spans="8:8" x14ac:dyDescent="0.3">
      <c r="H173" s="226"/>
    </row>
    <row r="174" spans="8:8" x14ac:dyDescent="0.3">
      <c r="H174" s="226"/>
    </row>
    <row r="175" spans="8:8" x14ac:dyDescent="0.3">
      <c r="H175" s="226"/>
    </row>
    <row r="176" spans="8:8" x14ac:dyDescent="0.3">
      <c r="H176" s="226"/>
    </row>
    <row r="177" spans="8:8" x14ac:dyDescent="0.3">
      <c r="H177" s="226"/>
    </row>
    <row r="178" spans="8:8" x14ac:dyDescent="0.3">
      <c r="H178" s="226"/>
    </row>
    <row r="179" spans="8:8" x14ac:dyDescent="0.3">
      <c r="H179" s="226"/>
    </row>
    <row r="180" spans="8:8" x14ac:dyDescent="0.3">
      <c r="H180" s="226"/>
    </row>
    <row r="181" spans="8:8" x14ac:dyDescent="0.3">
      <c r="H181" s="226"/>
    </row>
    <row r="182" spans="8:8" x14ac:dyDescent="0.3">
      <c r="H182" s="226"/>
    </row>
    <row r="183" spans="8:8" x14ac:dyDescent="0.3">
      <c r="H183" s="226"/>
    </row>
    <row r="184" spans="8:8" x14ac:dyDescent="0.3">
      <c r="H184" s="226"/>
    </row>
    <row r="185" spans="8:8" x14ac:dyDescent="0.3">
      <c r="H185" s="226"/>
    </row>
    <row r="186" spans="8:8" x14ac:dyDescent="0.3">
      <c r="H186" s="226"/>
    </row>
    <row r="187" spans="8:8" x14ac:dyDescent="0.3">
      <c r="H187" s="226"/>
    </row>
    <row r="188" spans="8:8" x14ac:dyDescent="0.3">
      <c r="H188" s="226"/>
    </row>
    <row r="189" spans="8:8" x14ac:dyDescent="0.3">
      <c r="H189" s="226"/>
    </row>
    <row r="190" spans="8:8" x14ac:dyDescent="0.3">
      <c r="H190" s="226"/>
    </row>
    <row r="191" spans="8:8" x14ac:dyDescent="0.3">
      <c r="H191" s="226"/>
    </row>
    <row r="192" spans="8:8" x14ac:dyDescent="0.3">
      <c r="H192" s="226"/>
    </row>
    <row r="193" spans="8:8" x14ac:dyDescent="0.3">
      <c r="H193" s="226"/>
    </row>
    <row r="194" spans="8:8" x14ac:dyDescent="0.3">
      <c r="H194" s="226"/>
    </row>
    <row r="195" spans="8:8" x14ac:dyDescent="0.3">
      <c r="H195" s="226"/>
    </row>
    <row r="196" spans="8:8" x14ac:dyDescent="0.3">
      <c r="H196" s="226"/>
    </row>
    <row r="197" spans="8:8" x14ac:dyDescent="0.3">
      <c r="H197" s="226"/>
    </row>
    <row r="198" spans="8:8" x14ac:dyDescent="0.3">
      <c r="H198" s="226"/>
    </row>
    <row r="199" spans="8:8" x14ac:dyDescent="0.3">
      <c r="H199" s="226"/>
    </row>
    <row r="200" spans="8:8" x14ac:dyDescent="0.3">
      <c r="H200" s="226"/>
    </row>
    <row r="201" spans="8:8" x14ac:dyDescent="0.3">
      <c r="H201" s="226"/>
    </row>
    <row r="202" spans="8:8" x14ac:dyDescent="0.3">
      <c r="H202" s="226"/>
    </row>
    <row r="203" spans="8:8" x14ac:dyDescent="0.3">
      <c r="H203" s="226"/>
    </row>
    <row r="204" spans="8:8" x14ac:dyDescent="0.3">
      <c r="H204" s="226"/>
    </row>
    <row r="205" spans="8:8" x14ac:dyDescent="0.3">
      <c r="H205" s="226"/>
    </row>
    <row r="206" spans="8:8" x14ac:dyDescent="0.3">
      <c r="H206" s="226"/>
    </row>
    <row r="207" spans="8:8" x14ac:dyDescent="0.3">
      <c r="H207" s="226"/>
    </row>
    <row r="208" spans="8:8" x14ac:dyDescent="0.3">
      <c r="H208" s="226"/>
    </row>
    <row r="209" spans="8:8" x14ac:dyDescent="0.3">
      <c r="H209" s="226"/>
    </row>
    <row r="210" spans="8:8" x14ac:dyDescent="0.3">
      <c r="H210" s="226"/>
    </row>
    <row r="211" spans="8:8" x14ac:dyDescent="0.3">
      <c r="H211" s="226"/>
    </row>
    <row r="212" spans="8:8" x14ac:dyDescent="0.3">
      <c r="H212" s="226"/>
    </row>
    <row r="213" spans="8:8" x14ac:dyDescent="0.3">
      <c r="H213" s="226"/>
    </row>
    <row r="214" spans="8:8" x14ac:dyDescent="0.3">
      <c r="H214" s="226"/>
    </row>
    <row r="215" spans="8:8" x14ac:dyDescent="0.3">
      <c r="H215" s="226"/>
    </row>
    <row r="216" spans="8:8" x14ac:dyDescent="0.3">
      <c r="H216" s="226"/>
    </row>
    <row r="217" spans="8:8" x14ac:dyDescent="0.3">
      <c r="H217" s="226"/>
    </row>
    <row r="218" spans="8:8" x14ac:dyDescent="0.3">
      <c r="H218" s="226"/>
    </row>
    <row r="219" spans="8:8" x14ac:dyDescent="0.3">
      <c r="H219" s="226"/>
    </row>
    <row r="220" spans="8:8" x14ac:dyDescent="0.3">
      <c r="H220" s="226"/>
    </row>
    <row r="221" spans="8:8" x14ac:dyDescent="0.3">
      <c r="H221" s="226"/>
    </row>
    <row r="222" spans="8:8" x14ac:dyDescent="0.3">
      <c r="H222" s="226"/>
    </row>
    <row r="223" spans="8:8" x14ac:dyDescent="0.3">
      <c r="H223" s="226"/>
    </row>
    <row r="224" spans="8:8" x14ac:dyDescent="0.3">
      <c r="H224" s="226"/>
    </row>
    <row r="225" spans="8:8" x14ac:dyDescent="0.3">
      <c r="H225" s="226"/>
    </row>
    <row r="226" spans="8:8" x14ac:dyDescent="0.3">
      <c r="H226" s="226"/>
    </row>
    <row r="227" spans="8:8" x14ac:dyDescent="0.3">
      <c r="H227" s="226"/>
    </row>
    <row r="228" spans="8:8" x14ac:dyDescent="0.3">
      <c r="H228" s="226"/>
    </row>
    <row r="229" spans="8:8" x14ac:dyDescent="0.3">
      <c r="H229" s="226"/>
    </row>
  </sheetData>
  <mergeCells count="1">
    <mergeCell ref="A151:I151"/>
  </mergeCells>
  <hyperlinks>
    <hyperlink ref="A151:A152" location="'Table of Contents'!A1" display="'Table of Contents'!A1"/>
    <hyperlink ref="A151" location="'Table of Contents'!A1" display="Link to Table of Contents "/>
  </hyperlinks>
  <pageMargins left="0.25" right="0.25" top="0.75" bottom="0.75" header="0.3" footer="0.3"/>
  <pageSetup paperSize="9" scale="56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T36"/>
  <sheetViews>
    <sheetView zoomScale="90" zoomScaleNormal="90" workbookViewId="0">
      <pane ySplit="1" topLeftCell="A2" activePane="bottomLeft" state="frozen"/>
      <selection pane="bottomLeft" activeCell="F23" sqref="F23"/>
    </sheetView>
  </sheetViews>
  <sheetFormatPr defaultColWidth="8.81640625" defaultRowHeight="15.6" x14ac:dyDescent="0.3"/>
  <cols>
    <col min="1" max="1" width="30.54296875" style="3" customWidth="1"/>
    <col min="2" max="2" width="13" style="20" hidden="1" customWidth="1"/>
    <col min="3" max="3" width="0" style="20" hidden="1" customWidth="1"/>
    <col min="4" max="4" width="20" style="3" hidden="1" customWidth="1"/>
    <col min="5" max="5" width="9.81640625" style="3" bestFit="1" customWidth="1"/>
    <col min="6" max="6" width="16" style="3" customWidth="1"/>
    <col min="7" max="16384" width="8.81640625" style="3"/>
  </cols>
  <sheetData>
    <row r="1" spans="1:20" s="176" customFormat="1" x14ac:dyDescent="0.25">
      <c r="A1" s="174" t="s">
        <v>27</v>
      </c>
      <c r="B1" s="175">
        <v>44470</v>
      </c>
      <c r="C1" s="175">
        <v>44593</v>
      </c>
      <c r="D1" s="87">
        <v>44594</v>
      </c>
      <c r="E1" s="221">
        <v>44835</v>
      </c>
      <c r="F1" s="221">
        <v>44986</v>
      </c>
    </row>
    <row r="2" spans="1:20" s="23" customFormat="1" x14ac:dyDescent="0.3">
      <c r="A2" s="50" t="s">
        <v>28</v>
      </c>
      <c r="B2" s="22">
        <v>75483</v>
      </c>
      <c r="C2" s="69">
        <f>B2*1.01</f>
        <v>76237.83</v>
      </c>
      <c r="D2" s="21">
        <f t="shared" ref="D2:D23" si="0">C2*1.03</f>
        <v>78524.964900000006</v>
      </c>
      <c r="E2" s="223">
        <f t="shared" ref="E2:E23" si="1">IF(D2*0.01&lt;500,D2+500,D2*1.01)</f>
        <v>79310.214549000011</v>
      </c>
      <c r="F2" s="223">
        <f>E2*1.02</f>
        <v>80896.418839980019</v>
      </c>
    </row>
    <row r="3" spans="1:20" x14ac:dyDescent="0.3">
      <c r="A3" s="9"/>
      <c r="B3" s="21">
        <v>78131</v>
      </c>
      <c r="C3" s="66">
        <f t="shared" ref="C3:C23" si="2">B3*1.01</f>
        <v>78912.31</v>
      </c>
      <c r="D3" s="21">
        <f t="shared" si="0"/>
        <v>81279.679300000003</v>
      </c>
      <c r="E3" s="224">
        <f t="shared" si="1"/>
        <v>82092.476093000005</v>
      </c>
      <c r="F3" s="224">
        <f t="shared" ref="F3:F23" si="3">E3*1.02</f>
        <v>83734.325614860005</v>
      </c>
    </row>
    <row r="4" spans="1:20" x14ac:dyDescent="0.3">
      <c r="A4" s="9"/>
      <c r="B4" s="21">
        <v>80778</v>
      </c>
      <c r="C4" s="66">
        <f t="shared" si="2"/>
        <v>81585.78</v>
      </c>
      <c r="D4" s="21">
        <f t="shared" si="0"/>
        <v>84033.353400000007</v>
      </c>
      <c r="E4" s="224">
        <f t="shared" si="1"/>
        <v>84873.686934000012</v>
      </c>
      <c r="F4" s="224">
        <f t="shared" si="3"/>
        <v>86571.160672680009</v>
      </c>
    </row>
    <row r="5" spans="1:20" x14ac:dyDescent="0.3">
      <c r="A5" s="9"/>
      <c r="B5" s="21">
        <v>83430</v>
      </c>
      <c r="C5" s="66">
        <f t="shared" si="2"/>
        <v>84264.3</v>
      </c>
      <c r="D5" s="21">
        <f t="shared" si="0"/>
        <v>86792.229000000007</v>
      </c>
      <c r="E5" s="224">
        <f t="shared" si="1"/>
        <v>87660.151290000009</v>
      </c>
      <c r="F5" s="224">
        <f t="shared" si="3"/>
        <v>89413.35431580001</v>
      </c>
    </row>
    <row r="6" spans="1:20" x14ac:dyDescent="0.3">
      <c r="A6" s="9"/>
      <c r="B6" s="21">
        <v>86083</v>
      </c>
      <c r="C6" s="66">
        <f t="shared" si="2"/>
        <v>86943.83</v>
      </c>
      <c r="D6" s="21">
        <f t="shared" si="0"/>
        <v>89552.144899999999</v>
      </c>
      <c r="E6" s="224">
        <f t="shared" si="1"/>
        <v>90447.666349000006</v>
      </c>
      <c r="F6" s="224">
        <f t="shared" si="3"/>
        <v>92256.619675980008</v>
      </c>
    </row>
    <row r="7" spans="1:20" x14ac:dyDescent="0.3">
      <c r="A7" s="9"/>
      <c r="B7" s="21">
        <v>88729</v>
      </c>
      <c r="C7" s="66">
        <f t="shared" si="2"/>
        <v>89616.29</v>
      </c>
      <c r="D7" s="21">
        <f t="shared" si="0"/>
        <v>92304.778699999995</v>
      </c>
      <c r="E7" s="224">
        <f t="shared" si="1"/>
        <v>93227.826486999998</v>
      </c>
      <c r="F7" s="224">
        <f t="shared" si="3"/>
        <v>95092.383016740001</v>
      </c>
    </row>
    <row r="8" spans="1:20" x14ac:dyDescent="0.3">
      <c r="A8" s="9"/>
      <c r="B8" s="21">
        <v>91583</v>
      </c>
      <c r="C8" s="66">
        <f t="shared" si="2"/>
        <v>92498.83</v>
      </c>
      <c r="D8" s="21">
        <f t="shared" si="0"/>
        <v>95273.794900000008</v>
      </c>
      <c r="E8" s="224">
        <f t="shared" si="1"/>
        <v>96226.53284900001</v>
      </c>
      <c r="F8" s="224">
        <f t="shared" si="3"/>
        <v>98151.063505980012</v>
      </c>
    </row>
    <row r="9" spans="1:20" x14ac:dyDescent="0.3">
      <c r="A9" s="9"/>
      <c r="B9" s="21">
        <v>94252</v>
      </c>
      <c r="C9" s="66">
        <f t="shared" si="2"/>
        <v>95194.52</v>
      </c>
      <c r="D9" s="21">
        <f t="shared" si="0"/>
        <v>98050.35560000001</v>
      </c>
      <c r="E9" s="224">
        <f t="shared" si="1"/>
        <v>99030.859156000006</v>
      </c>
      <c r="F9" s="224">
        <f t="shared" si="3"/>
        <v>101011.47633912001</v>
      </c>
    </row>
    <row r="10" spans="1:20" x14ac:dyDescent="0.3">
      <c r="A10" s="9"/>
      <c r="B10" s="21">
        <v>97082</v>
      </c>
      <c r="C10" s="67">
        <f t="shared" si="2"/>
        <v>98052.82</v>
      </c>
      <c r="D10" s="21">
        <f t="shared" si="0"/>
        <v>100994.40460000001</v>
      </c>
      <c r="E10" s="224">
        <f t="shared" si="1"/>
        <v>102004.34864600001</v>
      </c>
      <c r="F10" s="224">
        <f t="shared" si="3"/>
        <v>104044.43561892002</v>
      </c>
    </row>
    <row r="11" spans="1:20" s="64" customFormat="1" x14ac:dyDescent="0.3">
      <c r="A11" s="68" t="s">
        <v>66</v>
      </c>
      <c r="B11" s="62">
        <v>51195.737584083021</v>
      </c>
      <c r="C11" s="69">
        <f t="shared" si="2"/>
        <v>51707.694959923851</v>
      </c>
      <c r="D11" s="200">
        <f t="shared" si="0"/>
        <v>53258.925808721564</v>
      </c>
      <c r="E11" s="223">
        <f t="shared" si="1"/>
        <v>53791.515066808781</v>
      </c>
      <c r="F11" s="223">
        <f t="shared" si="3"/>
        <v>54867.345368144961</v>
      </c>
    </row>
    <row r="12" spans="1:20" x14ac:dyDescent="0.3">
      <c r="A12" s="9"/>
      <c r="B12" s="40">
        <v>52599.271265790609</v>
      </c>
      <c r="C12" s="66">
        <f t="shared" si="2"/>
        <v>53125.263978448515</v>
      </c>
      <c r="D12" s="21">
        <f t="shared" si="0"/>
        <v>54719.021897801969</v>
      </c>
      <c r="E12" s="224">
        <f t="shared" si="1"/>
        <v>55266.212116779992</v>
      </c>
      <c r="F12" s="224">
        <f t="shared" si="3"/>
        <v>56371.536359115591</v>
      </c>
    </row>
    <row r="13" spans="1:20" x14ac:dyDescent="0.3">
      <c r="A13" s="9"/>
      <c r="B13" s="40">
        <v>53986.979338684017</v>
      </c>
      <c r="C13" s="66">
        <f t="shared" si="2"/>
        <v>54526.849132070856</v>
      </c>
      <c r="D13" s="21">
        <f t="shared" si="0"/>
        <v>56162.654606032986</v>
      </c>
      <c r="E13" s="224">
        <f t="shared" si="1"/>
        <v>56724.281152093317</v>
      </c>
      <c r="F13" s="224">
        <f t="shared" si="3"/>
        <v>57858.766775135184</v>
      </c>
    </row>
    <row r="14" spans="1:20" x14ac:dyDescent="0.3">
      <c r="A14" s="9"/>
      <c r="B14" s="40">
        <v>55392.491221493372</v>
      </c>
      <c r="C14" s="66">
        <f t="shared" si="2"/>
        <v>55946.416133708306</v>
      </c>
      <c r="D14" s="21">
        <f t="shared" si="0"/>
        <v>57624.808617719558</v>
      </c>
      <c r="E14" s="224">
        <f t="shared" si="1"/>
        <v>58201.056703896757</v>
      </c>
      <c r="F14" s="224">
        <f t="shared" si="3"/>
        <v>59365.077837974692</v>
      </c>
    </row>
    <row r="15" spans="1:20" x14ac:dyDescent="0.3">
      <c r="A15" s="9"/>
      <c r="B15" s="40">
        <v>56794.046702099185</v>
      </c>
      <c r="C15" s="66">
        <f t="shared" si="2"/>
        <v>57361.987169120177</v>
      </c>
      <c r="D15" s="21">
        <f t="shared" si="0"/>
        <v>59082.846784193782</v>
      </c>
      <c r="E15" s="224">
        <f t="shared" si="1"/>
        <v>59673.675252035719</v>
      </c>
      <c r="F15" s="224">
        <f t="shared" si="3"/>
        <v>60867.148757076437</v>
      </c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</row>
    <row r="16" spans="1:20" x14ac:dyDescent="0.3">
      <c r="A16" s="9"/>
      <c r="B16" s="40">
        <v>58198.569484357678</v>
      </c>
      <c r="C16" s="66">
        <f t="shared" si="2"/>
        <v>58780.555179201256</v>
      </c>
      <c r="D16" s="21">
        <f t="shared" si="0"/>
        <v>60543.971834577293</v>
      </c>
      <c r="E16" s="224">
        <f t="shared" si="1"/>
        <v>61149.411552923069</v>
      </c>
      <c r="F16" s="224">
        <f t="shared" si="3"/>
        <v>62372.399783981535</v>
      </c>
    </row>
    <row r="17" spans="1:6" x14ac:dyDescent="0.3">
      <c r="A17" s="9"/>
      <c r="B17" s="40">
        <v>59602.103166065259</v>
      </c>
      <c r="C17" s="66">
        <f t="shared" si="2"/>
        <v>60198.124197725912</v>
      </c>
      <c r="D17" s="21">
        <f t="shared" si="0"/>
        <v>62004.067923657691</v>
      </c>
      <c r="E17" s="224">
        <f t="shared" si="1"/>
        <v>62624.108602894266</v>
      </c>
      <c r="F17" s="224">
        <f t="shared" si="3"/>
        <v>63876.59077495215</v>
      </c>
    </row>
    <row r="18" spans="1:6" x14ac:dyDescent="0.3">
      <c r="A18" s="9"/>
      <c r="B18" s="40">
        <v>61004.647747221963</v>
      </c>
      <c r="C18" s="66">
        <f t="shared" si="2"/>
        <v>61614.694224694184</v>
      </c>
      <c r="D18" s="21">
        <f t="shared" si="0"/>
        <v>63463.135051435012</v>
      </c>
      <c r="E18" s="224">
        <f t="shared" si="1"/>
        <v>64097.76640194936</v>
      </c>
      <c r="F18" s="224">
        <f t="shared" si="3"/>
        <v>65379.721729988349</v>
      </c>
    </row>
    <row r="19" spans="1:6" x14ac:dyDescent="0.3">
      <c r="A19" s="9"/>
      <c r="B19" s="40">
        <v>62407.19232837866</v>
      </c>
      <c r="C19" s="66">
        <f t="shared" si="2"/>
        <v>63031.264251662447</v>
      </c>
      <c r="D19" s="21">
        <f t="shared" si="0"/>
        <v>64922.20217921232</v>
      </c>
      <c r="E19" s="224">
        <f t="shared" si="1"/>
        <v>65571.42420100444</v>
      </c>
      <c r="F19" s="224">
        <f t="shared" si="3"/>
        <v>66882.852685024525</v>
      </c>
    </row>
    <row r="20" spans="1:6" x14ac:dyDescent="0.3">
      <c r="A20" s="9"/>
      <c r="B20" s="40">
        <v>63811.715110637153</v>
      </c>
      <c r="C20" s="66">
        <f t="shared" si="2"/>
        <v>64449.832261743526</v>
      </c>
      <c r="D20" s="21">
        <f t="shared" si="0"/>
        <v>66383.32722959583</v>
      </c>
      <c r="E20" s="224">
        <f t="shared" si="1"/>
        <v>67047.160501891791</v>
      </c>
      <c r="F20" s="224">
        <f t="shared" si="3"/>
        <v>68388.103711929623</v>
      </c>
    </row>
    <row r="21" spans="1:6" x14ac:dyDescent="0.3">
      <c r="A21" s="9"/>
      <c r="B21" s="40">
        <v>65215.248792344726</v>
      </c>
      <c r="C21" s="66">
        <f t="shared" si="2"/>
        <v>65867.401280268168</v>
      </c>
      <c r="D21" s="21">
        <f t="shared" si="0"/>
        <v>67843.423318676214</v>
      </c>
      <c r="E21" s="224">
        <f t="shared" si="1"/>
        <v>68521.85755186298</v>
      </c>
      <c r="F21" s="224">
        <f t="shared" si="3"/>
        <v>69892.294702900239</v>
      </c>
    </row>
    <row r="22" spans="1:6" x14ac:dyDescent="0.3">
      <c r="A22" s="9"/>
      <c r="B22" s="40">
        <v>66618.782474052321</v>
      </c>
      <c r="C22" s="66">
        <f t="shared" si="2"/>
        <v>67284.970298792847</v>
      </c>
      <c r="D22" s="21">
        <f t="shared" si="0"/>
        <v>69303.519407756641</v>
      </c>
      <c r="E22" s="224">
        <f t="shared" si="1"/>
        <v>69996.554601834214</v>
      </c>
      <c r="F22" s="224">
        <f t="shared" si="3"/>
        <v>71396.485693870898</v>
      </c>
    </row>
    <row r="23" spans="1:6" x14ac:dyDescent="0.3">
      <c r="A23" s="9"/>
      <c r="B23" s="40">
        <v>67476.332651670702</v>
      </c>
      <c r="C23" s="66">
        <f t="shared" si="2"/>
        <v>68151.095978187412</v>
      </c>
      <c r="D23" s="21">
        <f t="shared" si="0"/>
        <v>70195.62885753304</v>
      </c>
      <c r="E23" s="224">
        <f t="shared" si="1"/>
        <v>70897.585146108366</v>
      </c>
      <c r="F23" s="224">
        <f t="shared" si="3"/>
        <v>72315.536849030541</v>
      </c>
    </row>
    <row r="24" spans="1:6" x14ac:dyDescent="0.3">
      <c r="A24" s="10"/>
    </row>
    <row r="26" spans="1:6" x14ac:dyDescent="0.3">
      <c r="F26" s="201"/>
    </row>
    <row r="35" spans="1:10" s="32" customFormat="1" ht="30.75" customHeight="1" thickBot="1" x14ac:dyDescent="0.3">
      <c r="A35" s="724" t="s">
        <v>324</v>
      </c>
      <c r="B35" s="725"/>
      <c r="C35" s="725"/>
      <c r="D35" s="725"/>
      <c r="E35" s="725"/>
      <c r="F35" s="725"/>
      <c r="G35" s="725"/>
      <c r="H35" s="725"/>
      <c r="I35" s="726"/>
      <c r="J35" s="344"/>
    </row>
    <row r="36" spans="1:10" ht="16.2" thickTop="1" x14ac:dyDescent="0.3"/>
  </sheetData>
  <mergeCells count="1">
    <mergeCell ref="A35:I35"/>
  </mergeCells>
  <hyperlinks>
    <hyperlink ref="A35" location="'Table of Contents'!A1" display="Link to Table of Contents 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U204"/>
  <sheetViews>
    <sheetView zoomScaleNormal="100" workbookViewId="0">
      <pane ySplit="1" topLeftCell="A166" activePane="bottomLeft" state="frozen"/>
      <selection pane="bottomLeft" activeCell="J175" sqref="J175"/>
    </sheetView>
  </sheetViews>
  <sheetFormatPr defaultColWidth="8.81640625" defaultRowHeight="15.6" x14ac:dyDescent="0.3"/>
  <cols>
    <col min="1" max="1" width="31.453125" style="453" customWidth="1"/>
    <col min="2" max="2" width="18.81640625" style="290" hidden="1" customWidth="1"/>
    <col min="3" max="5" width="18.81640625" style="278" hidden="1" customWidth="1"/>
    <col min="6" max="6" width="16.453125" style="257" hidden="1" customWidth="1"/>
    <col min="7" max="7" width="24.7265625" style="278" hidden="1" customWidth="1"/>
    <col min="8" max="8" width="16.54296875" style="280" bestFit="1" customWidth="1"/>
    <col min="9" max="9" width="22.453125" style="280" bestFit="1" customWidth="1"/>
    <col min="10" max="10" width="23.7265625" style="704" customWidth="1"/>
    <col min="11" max="11" width="22.54296875" style="704" customWidth="1"/>
    <col min="12" max="12" width="14.26953125" style="278" bestFit="1" customWidth="1"/>
    <col min="13" max="13" width="20.453125" style="278" customWidth="1"/>
    <col min="14" max="16" width="15.26953125" style="280" customWidth="1"/>
    <col min="17" max="17" width="17" style="280" customWidth="1"/>
    <col min="18" max="16384" width="8.81640625" style="280"/>
  </cols>
  <sheetData>
    <row r="1" spans="1:13" s="563" customFormat="1" ht="33" customHeight="1" x14ac:dyDescent="0.25">
      <c r="A1" s="451" t="s">
        <v>164</v>
      </c>
      <c r="B1" s="265">
        <v>44470</v>
      </c>
      <c r="C1" s="265" t="s">
        <v>160</v>
      </c>
      <c r="D1" s="266">
        <v>44593</v>
      </c>
      <c r="E1" s="267" t="s">
        <v>165</v>
      </c>
      <c r="F1" s="265">
        <v>44594</v>
      </c>
      <c r="G1" s="265" t="s">
        <v>154</v>
      </c>
      <c r="H1" s="265">
        <v>44835</v>
      </c>
      <c r="I1" s="265" t="s">
        <v>158</v>
      </c>
      <c r="J1" s="706">
        <v>44986</v>
      </c>
      <c r="K1" s="707" t="s">
        <v>371</v>
      </c>
    </row>
    <row r="2" spans="1:13" x14ac:dyDescent="0.3">
      <c r="J2" s="179"/>
      <c r="K2" s="708"/>
    </row>
    <row r="3" spans="1:13" s="670" customFormat="1" x14ac:dyDescent="0.3">
      <c r="A3" s="665" t="s">
        <v>167</v>
      </c>
      <c r="B3" s="671">
        <v>102061</v>
      </c>
      <c r="C3" s="667"/>
      <c r="D3" s="675">
        <f t="shared" ref="D3:E66" si="0">B3*1.01</f>
        <v>103081.61</v>
      </c>
      <c r="E3" s="667"/>
      <c r="F3" s="669">
        <f>D3*1.03</f>
        <v>106174.0583</v>
      </c>
      <c r="G3" s="667"/>
      <c r="H3" s="669">
        <f>IF(F3*0.01&lt;500, F3+500, F3*1.01)</f>
        <v>107235.79888300001</v>
      </c>
      <c r="I3" s="676"/>
      <c r="J3" s="653">
        <f t="shared" ref="J3:K66" si="1">H3*1.02</f>
        <v>109380.51486066001</v>
      </c>
      <c r="K3" s="714"/>
      <c r="L3" s="667"/>
      <c r="M3" s="667"/>
    </row>
    <row r="4" spans="1:13" x14ac:dyDescent="0.3">
      <c r="B4" s="277">
        <v>105389</v>
      </c>
      <c r="D4" s="279">
        <f t="shared" si="0"/>
        <v>106442.89</v>
      </c>
      <c r="F4" s="272">
        <f t="shared" ref="F4:G67" si="2">D4*1.03</f>
        <v>109636.1767</v>
      </c>
      <c r="H4" s="272">
        <f t="shared" ref="H4:I67" si="3">IF(F4*0.01&lt;500, F4+500, F4*1.01)</f>
        <v>110732.53846699999</v>
      </c>
      <c r="I4" s="273"/>
      <c r="J4" s="179">
        <f t="shared" si="1"/>
        <v>112947.18923634</v>
      </c>
      <c r="K4" s="708"/>
    </row>
    <row r="5" spans="1:13" x14ac:dyDescent="0.3">
      <c r="B5" s="277">
        <v>108686</v>
      </c>
      <c r="D5" s="279">
        <f t="shared" si="0"/>
        <v>109772.86</v>
      </c>
      <c r="F5" s="272">
        <f t="shared" si="2"/>
        <v>113066.04580000001</v>
      </c>
      <c r="H5" s="272">
        <f t="shared" si="3"/>
        <v>114196.70625800001</v>
      </c>
      <c r="I5" s="273"/>
      <c r="J5" s="179">
        <f t="shared" si="1"/>
        <v>116480.64038316</v>
      </c>
      <c r="K5" s="708"/>
    </row>
    <row r="6" spans="1:13" x14ac:dyDescent="0.3">
      <c r="B6" s="277">
        <v>111980</v>
      </c>
      <c r="D6" s="279">
        <f t="shared" si="0"/>
        <v>113099.8</v>
      </c>
      <c r="F6" s="272">
        <f t="shared" si="2"/>
        <v>116492.79400000001</v>
      </c>
      <c r="H6" s="272">
        <f t="shared" si="3"/>
        <v>117657.72194</v>
      </c>
      <c r="I6" s="273"/>
      <c r="J6" s="179">
        <f t="shared" si="1"/>
        <v>120010.87637880001</v>
      </c>
      <c r="K6" s="708"/>
    </row>
    <row r="7" spans="1:13" x14ac:dyDescent="0.3">
      <c r="B7" s="277">
        <v>115283</v>
      </c>
      <c r="D7" s="279">
        <f t="shared" si="0"/>
        <v>116435.83</v>
      </c>
      <c r="F7" s="272">
        <f t="shared" si="2"/>
        <v>119928.90490000001</v>
      </c>
      <c r="H7" s="272">
        <f t="shared" si="3"/>
        <v>121128.19394900001</v>
      </c>
      <c r="I7" s="273"/>
      <c r="J7" s="179">
        <f t="shared" si="1"/>
        <v>123550.75782798001</v>
      </c>
      <c r="K7" s="708"/>
    </row>
    <row r="8" spans="1:13" x14ac:dyDescent="0.3">
      <c r="B8" s="277">
        <v>118580</v>
      </c>
      <c r="D8" s="279">
        <f t="shared" si="0"/>
        <v>119765.8</v>
      </c>
      <c r="F8" s="272">
        <f t="shared" si="2"/>
        <v>123358.774</v>
      </c>
      <c r="H8" s="272">
        <f t="shared" si="3"/>
        <v>124592.36174000001</v>
      </c>
      <c r="I8" s="273"/>
      <c r="J8" s="179">
        <f t="shared" si="1"/>
        <v>127084.20897480001</v>
      </c>
      <c r="K8" s="708"/>
    </row>
    <row r="9" spans="1:13" s="275" customFormat="1" x14ac:dyDescent="0.3">
      <c r="A9" s="452"/>
      <c r="B9" s="270">
        <v>121875</v>
      </c>
      <c r="C9" s="271"/>
      <c r="D9" s="287">
        <f t="shared" si="0"/>
        <v>123093.75</v>
      </c>
      <c r="E9" s="271"/>
      <c r="F9" s="272">
        <f t="shared" si="2"/>
        <v>126786.5625</v>
      </c>
      <c r="G9" s="271"/>
      <c r="H9" s="272">
        <f t="shared" si="3"/>
        <v>128054.42812500001</v>
      </c>
      <c r="I9" s="578"/>
      <c r="J9" s="179">
        <f t="shared" si="1"/>
        <v>130615.51668750001</v>
      </c>
      <c r="K9" s="708"/>
      <c r="L9" s="271"/>
      <c r="M9" s="271"/>
    </row>
    <row r="10" spans="1:13" s="294" customFormat="1" x14ac:dyDescent="0.3">
      <c r="A10" s="455" t="s">
        <v>168</v>
      </c>
      <c r="B10" s="580">
        <v>96946</v>
      </c>
      <c r="C10" s="292"/>
      <c r="D10" s="581">
        <f t="shared" si="0"/>
        <v>97915.46</v>
      </c>
      <c r="E10" s="292"/>
      <c r="F10" s="260">
        <f t="shared" si="2"/>
        <v>100852.9238</v>
      </c>
      <c r="G10" s="292"/>
      <c r="H10" s="260">
        <f t="shared" si="3"/>
        <v>101861.45303800001</v>
      </c>
      <c r="I10" s="582"/>
      <c r="J10" s="177">
        <f t="shared" si="1"/>
        <v>103898.68209876001</v>
      </c>
      <c r="K10" s="709"/>
      <c r="L10" s="292"/>
      <c r="M10" s="292"/>
    </row>
    <row r="11" spans="1:13" x14ac:dyDescent="0.3">
      <c r="B11" s="277">
        <v>100108</v>
      </c>
      <c r="D11" s="279">
        <f t="shared" si="0"/>
        <v>101109.08</v>
      </c>
      <c r="F11" s="272">
        <f t="shared" si="2"/>
        <v>104142.3524</v>
      </c>
      <c r="H11" s="272">
        <f t="shared" si="3"/>
        <v>105183.775924</v>
      </c>
      <c r="I11" s="273"/>
      <c r="J11" s="179">
        <f t="shared" si="1"/>
        <v>107287.45144248</v>
      </c>
      <c r="K11" s="708"/>
    </row>
    <row r="12" spans="1:13" x14ac:dyDescent="0.3">
      <c r="B12" s="277">
        <v>103239</v>
      </c>
      <c r="D12" s="279">
        <f t="shared" si="0"/>
        <v>104271.39</v>
      </c>
      <c r="F12" s="272">
        <f t="shared" si="2"/>
        <v>107399.53170000001</v>
      </c>
      <c r="H12" s="272">
        <f t="shared" si="3"/>
        <v>108473.52701700001</v>
      </c>
      <c r="I12" s="273"/>
      <c r="J12" s="179">
        <f t="shared" si="1"/>
        <v>110642.99755734002</v>
      </c>
      <c r="K12" s="708"/>
    </row>
    <row r="13" spans="1:13" x14ac:dyDescent="0.3">
      <c r="B13" s="277">
        <v>106363</v>
      </c>
      <c r="D13" s="279">
        <f t="shared" si="0"/>
        <v>107426.63</v>
      </c>
      <c r="F13" s="272">
        <f t="shared" si="2"/>
        <v>110649.42890000001</v>
      </c>
      <c r="H13" s="272">
        <f t="shared" si="3"/>
        <v>111755.92318900001</v>
      </c>
      <c r="I13" s="273"/>
      <c r="J13" s="179">
        <f t="shared" si="1"/>
        <v>113991.04165278001</v>
      </c>
      <c r="K13" s="708"/>
    </row>
    <row r="14" spans="1:13" x14ac:dyDescent="0.3">
      <c r="B14" s="277">
        <v>109505</v>
      </c>
      <c r="D14" s="279">
        <f t="shared" si="0"/>
        <v>110600.05</v>
      </c>
      <c r="F14" s="272">
        <f t="shared" si="2"/>
        <v>113918.0515</v>
      </c>
      <c r="H14" s="272">
        <f t="shared" si="3"/>
        <v>115057.232015</v>
      </c>
      <c r="I14" s="273"/>
      <c r="J14" s="179">
        <f t="shared" si="1"/>
        <v>117358.3766553</v>
      </c>
      <c r="K14" s="708"/>
    </row>
    <row r="15" spans="1:13" x14ac:dyDescent="0.3">
      <c r="B15" s="277">
        <v>112635</v>
      </c>
      <c r="D15" s="279">
        <f t="shared" si="0"/>
        <v>113761.35</v>
      </c>
      <c r="F15" s="272">
        <f t="shared" si="2"/>
        <v>117174.19050000001</v>
      </c>
      <c r="H15" s="272">
        <f t="shared" si="3"/>
        <v>118345.93240500001</v>
      </c>
      <c r="I15" s="273"/>
      <c r="J15" s="179">
        <f t="shared" si="1"/>
        <v>120712.85105310002</v>
      </c>
      <c r="K15" s="708"/>
    </row>
    <row r="16" spans="1:13" s="284" customFormat="1" x14ac:dyDescent="0.3">
      <c r="A16" s="454"/>
      <c r="B16" s="281">
        <v>115765</v>
      </c>
      <c r="C16" s="282"/>
      <c r="D16" s="268">
        <f t="shared" si="0"/>
        <v>116922.65</v>
      </c>
      <c r="E16" s="282"/>
      <c r="F16" s="286">
        <f t="shared" si="2"/>
        <v>120430.32949999999</v>
      </c>
      <c r="G16" s="282"/>
      <c r="H16" s="286">
        <f t="shared" si="3"/>
        <v>121634.632795</v>
      </c>
      <c r="I16" s="283"/>
      <c r="J16" s="179">
        <f t="shared" si="1"/>
        <v>124067.3254509</v>
      </c>
      <c r="K16" s="708"/>
      <c r="L16" s="282"/>
      <c r="M16" s="282"/>
    </row>
    <row r="17" spans="1:21" s="670" customFormat="1" x14ac:dyDescent="0.3">
      <c r="A17" s="665" t="s">
        <v>169</v>
      </c>
      <c r="B17" s="671">
        <v>73296</v>
      </c>
      <c r="C17" s="667"/>
      <c r="D17" s="675">
        <f t="shared" si="0"/>
        <v>74028.960000000006</v>
      </c>
      <c r="E17" s="667"/>
      <c r="F17" s="669">
        <f t="shared" si="2"/>
        <v>76249.828800000003</v>
      </c>
      <c r="G17" s="667"/>
      <c r="H17" s="669">
        <f t="shared" si="3"/>
        <v>77012.327088000005</v>
      </c>
      <c r="I17" s="676"/>
      <c r="J17" s="653">
        <f t="shared" si="1"/>
        <v>78552.573629760009</v>
      </c>
      <c r="K17" s="714"/>
      <c r="L17" s="667"/>
      <c r="M17" s="667"/>
    </row>
    <row r="18" spans="1:21" x14ac:dyDescent="0.3">
      <c r="B18" s="277">
        <v>76205</v>
      </c>
      <c r="D18" s="279">
        <f t="shared" si="0"/>
        <v>76967.05</v>
      </c>
      <c r="F18" s="272">
        <f t="shared" si="2"/>
        <v>79276.061500000011</v>
      </c>
      <c r="H18" s="272">
        <f t="shared" si="3"/>
        <v>80068.822115000017</v>
      </c>
      <c r="I18" s="273"/>
      <c r="J18" s="179">
        <f t="shared" si="1"/>
        <v>81670.198557300013</v>
      </c>
      <c r="K18" s="708"/>
    </row>
    <row r="19" spans="1:21" x14ac:dyDescent="0.3">
      <c r="B19" s="277">
        <v>79122</v>
      </c>
      <c r="D19" s="279">
        <f t="shared" si="0"/>
        <v>79913.22</v>
      </c>
      <c r="F19" s="272">
        <f t="shared" si="2"/>
        <v>82310.616600000008</v>
      </c>
      <c r="H19" s="272">
        <f t="shared" si="3"/>
        <v>83133.722766000006</v>
      </c>
      <c r="I19" s="273"/>
      <c r="J19" s="179">
        <f t="shared" si="1"/>
        <v>84796.397221320003</v>
      </c>
      <c r="K19" s="708"/>
    </row>
    <row r="20" spans="1:21" x14ac:dyDescent="0.3">
      <c r="B20" s="277">
        <v>82049</v>
      </c>
      <c r="D20" s="279">
        <f t="shared" si="0"/>
        <v>82869.490000000005</v>
      </c>
      <c r="F20" s="272">
        <f t="shared" si="2"/>
        <v>85355.574700000012</v>
      </c>
      <c r="H20" s="272">
        <f t="shared" si="3"/>
        <v>86209.130447000018</v>
      </c>
      <c r="I20" s="273"/>
      <c r="J20" s="179">
        <f t="shared" si="1"/>
        <v>87933.313055940016</v>
      </c>
      <c r="K20" s="708"/>
    </row>
    <row r="21" spans="1:21" x14ac:dyDescent="0.3">
      <c r="B21" s="277">
        <v>84946</v>
      </c>
      <c r="D21" s="279">
        <f t="shared" si="0"/>
        <v>85795.46</v>
      </c>
      <c r="F21" s="272">
        <f t="shared" si="2"/>
        <v>88369.323800000013</v>
      </c>
      <c r="H21" s="272">
        <f t="shared" si="3"/>
        <v>89253.01703800002</v>
      </c>
      <c r="I21" s="273"/>
      <c r="J21" s="179">
        <f t="shared" si="1"/>
        <v>91038.077378760019</v>
      </c>
      <c r="K21" s="708"/>
    </row>
    <row r="22" spans="1:21" x14ac:dyDescent="0.3">
      <c r="B22" s="277">
        <v>87871</v>
      </c>
      <c r="D22" s="279">
        <f t="shared" si="0"/>
        <v>88749.71</v>
      </c>
      <c r="F22" s="272">
        <f t="shared" si="2"/>
        <v>91412.201300000015</v>
      </c>
      <c r="H22" s="272">
        <f t="shared" si="3"/>
        <v>92326.323313000015</v>
      </c>
      <c r="I22" s="273"/>
      <c r="J22" s="179">
        <f t="shared" si="1"/>
        <v>94172.84977926001</v>
      </c>
      <c r="K22" s="708"/>
    </row>
    <row r="23" spans="1:21" x14ac:dyDescent="0.3">
      <c r="B23" s="277">
        <v>90787</v>
      </c>
      <c r="D23" s="279">
        <f t="shared" si="0"/>
        <v>91694.87</v>
      </c>
      <c r="F23" s="272">
        <f t="shared" si="2"/>
        <v>94445.716099999991</v>
      </c>
      <c r="H23" s="272">
        <f t="shared" si="3"/>
        <v>95390.173260999989</v>
      </c>
      <c r="I23" s="273"/>
      <c r="J23" s="179">
        <f t="shared" si="1"/>
        <v>97297.976726219989</v>
      </c>
      <c r="K23" s="708"/>
    </row>
    <row r="24" spans="1:21" x14ac:dyDescent="0.3">
      <c r="B24" s="277">
        <v>93703</v>
      </c>
      <c r="D24" s="279">
        <f t="shared" si="0"/>
        <v>94640.03</v>
      </c>
      <c r="F24" s="272">
        <f t="shared" si="2"/>
        <v>97479.230899999995</v>
      </c>
      <c r="H24" s="272">
        <f t="shared" si="3"/>
        <v>98454.023208999992</v>
      </c>
      <c r="I24" s="273"/>
      <c r="J24" s="179">
        <f t="shared" si="1"/>
        <v>100423.10367318</v>
      </c>
      <c r="K24" s="708"/>
      <c r="U24" s="278"/>
    </row>
    <row r="25" spans="1:21" s="284" customFormat="1" x14ac:dyDescent="0.3">
      <c r="A25" s="454"/>
      <c r="B25" s="281">
        <v>96614</v>
      </c>
      <c r="C25" s="282"/>
      <c r="D25" s="268">
        <f t="shared" si="0"/>
        <v>97580.14</v>
      </c>
      <c r="E25" s="282"/>
      <c r="F25" s="286">
        <f t="shared" si="2"/>
        <v>100507.5442</v>
      </c>
      <c r="G25" s="282"/>
      <c r="H25" s="286">
        <f t="shared" si="3"/>
        <v>101512.61964200001</v>
      </c>
      <c r="I25" s="283"/>
      <c r="J25" s="179">
        <f t="shared" si="1"/>
        <v>103542.87203484001</v>
      </c>
      <c r="K25" s="708"/>
      <c r="L25" s="282"/>
      <c r="M25" s="282"/>
    </row>
    <row r="26" spans="1:21" s="670" customFormat="1" x14ac:dyDescent="0.3">
      <c r="A26" s="665" t="s">
        <v>170</v>
      </c>
      <c r="B26" s="671">
        <v>73296</v>
      </c>
      <c r="C26" s="667"/>
      <c r="D26" s="675">
        <f t="shared" si="0"/>
        <v>74028.960000000006</v>
      </c>
      <c r="E26" s="667"/>
      <c r="F26" s="669">
        <f t="shared" si="2"/>
        <v>76249.828800000003</v>
      </c>
      <c r="G26" s="667"/>
      <c r="H26" s="669">
        <f t="shared" si="3"/>
        <v>77012.327088000005</v>
      </c>
      <c r="I26" s="676"/>
      <c r="J26" s="653">
        <f t="shared" si="1"/>
        <v>78552.573629760009</v>
      </c>
      <c r="K26" s="714"/>
      <c r="L26" s="667"/>
      <c r="M26" s="667"/>
    </row>
    <row r="27" spans="1:21" x14ac:dyDescent="0.3">
      <c r="B27" s="277">
        <v>76205</v>
      </c>
      <c r="D27" s="279">
        <f t="shared" si="0"/>
        <v>76967.05</v>
      </c>
      <c r="F27" s="272">
        <f t="shared" si="2"/>
        <v>79276.061500000011</v>
      </c>
      <c r="H27" s="272">
        <f t="shared" si="3"/>
        <v>80068.822115000017</v>
      </c>
      <c r="I27" s="273"/>
      <c r="J27" s="179">
        <f t="shared" si="1"/>
        <v>81670.198557300013</v>
      </c>
      <c r="K27" s="708"/>
    </row>
    <row r="28" spans="1:21" x14ac:dyDescent="0.3">
      <c r="B28" s="277">
        <v>79122</v>
      </c>
      <c r="D28" s="279">
        <f t="shared" si="0"/>
        <v>79913.22</v>
      </c>
      <c r="F28" s="272">
        <f t="shared" si="2"/>
        <v>82310.616600000008</v>
      </c>
      <c r="H28" s="272">
        <f t="shared" si="3"/>
        <v>83133.722766000006</v>
      </c>
      <c r="I28" s="273"/>
      <c r="J28" s="179">
        <f t="shared" si="1"/>
        <v>84796.397221320003</v>
      </c>
      <c r="K28" s="708"/>
    </row>
    <row r="29" spans="1:21" x14ac:dyDescent="0.3">
      <c r="B29" s="277">
        <v>82049</v>
      </c>
      <c r="D29" s="279">
        <f t="shared" si="0"/>
        <v>82869.490000000005</v>
      </c>
      <c r="F29" s="272">
        <f t="shared" si="2"/>
        <v>85355.574700000012</v>
      </c>
      <c r="H29" s="272">
        <f t="shared" si="3"/>
        <v>86209.130447000018</v>
      </c>
      <c r="I29" s="273"/>
      <c r="J29" s="179">
        <f t="shared" si="1"/>
        <v>87933.313055940016</v>
      </c>
      <c r="K29" s="708"/>
    </row>
    <row r="30" spans="1:21" x14ac:dyDescent="0.3">
      <c r="B30" s="277">
        <v>84946</v>
      </c>
      <c r="D30" s="279">
        <f t="shared" si="0"/>
        <v>85795.46</v>
      </c>
      <c r="F30" s="272">
        <f t="shared" si="2"/>
        <v>88369.323800000013</v>
      </c>
      <c r="H30" s="272">
        <f t="shared" si="3"/>
        <v>89253.01703800002</v>
      </c>
      <c r="I30" s="273"/>
      <c r="J30" s="179">
        <f t="shared" si="1"/>
        <v>91038.077378760019</v>
      </c>
      <c r="K30" s="708"/>
    </row>
    <row r="31" spans="1:21" x14ac:dyDescent="0.3">
      <c r="B31" s="277">
        <v>87871</v>
      </c>
      <c r="D31" s="279">
        <f t="shared" si="0"/>
        <v>88749.71</v>
      </c>
      <c r="F31" s="272">
        <f t="shared" si="2"/>
        <v>91412.201300000015</v>
      </c>
      <c r="H31" s="272">
        <f t="shared" si="3"/>
        <v>92326.323313000015</v>
      </c>
      <c r="I31" s="273"/>
      <c r="J31" s="179">
        <f t="shared" si="1"/>
        <v>94172.84977926001</v>
      </c>
      <c r="K31" s="708"/>
    </row>
    <row r="32" spans="1:21" s="284" customFormat="1" x14ac:dyDescent="0.3">
      <c r="A32" s="454"/>
      <c r="B32" s="281">
        <v>90787</v>
      </c>
      <c r="C32" s="282"/>
      <c r="D32" s="268">
        <f t="shared" si="0"/>
        <v>91694.87</v>
      </c>
      <c r="E32" s="282"/>
      <c r="F32" s="286">
        <f t="shared" si="2"/>
        <v>94445.716099999991</v>
      </c>
      <c r="G32" s="282"/>
      <c r="H32" s="286">
        <f t="shared" si="3"/>
        <v>95390.173260999989</v>
      </c>
      <c r="I32" s="283"/>
      <c r="J32" s="179">
        <f t="shared" si="1"/>
        <v>97297.976726219989</v>
      </c>
      <c r="K32" s="708"/>
      <c r="L32" s="282"/>
      <c r="M32" s="282"/>
    </row>
    <row r="33" spans="1:13" s="670" customFormat="1" x14ac:dyDescent="0.3">
      <c r="A33" s="665" t="s">
        <v>76</v>
      </c>
      <c r="B33" s="671">
        <v>54703</v>
      </c>
      <c r="C33" s="667"/>
      <c r="D33" s="675">
        <f t="shared" si="0"/>
        <v>55250.03</v>
      </c>
      <c r="E33" s="667"/>
      <c r="F33" s="669">
        <f t="shared" si="2"/>
        <v>56907.530899999998</v>
      </c>
      <c r="G33" s="667"/>
      <c r="H33" s="669">
        <f t="shared" si="3"/>
        <v>57476.606208999998</v>
      </c>
      <c r="I33" s="676"/>
      <c r="J33" s="653">
        <f t="shared" si="1"/>
        <v>58626.138333179995</v>
      </c>
      <c r="K33" s="714"/>
      <c r="L33" s="667"/>
      <c r="M33" s="667"/>
    </row>
    <row r="34" spans="1:13" x14ac:dyDescent="0.3">
      <c r="B34" s="277">
        <v>64422</v>
      </c>
      <c r="D34" s="279">
        <f t="shared" si="0"/>
        <v>65066.22</v>
      </c>
      <c r="F34" s="272">
        <f t="shared" si="2"/>
        <v>67018.206600000005</v>
      </c>
      <c r="H34" s="272">
        <f t="shared" si="3"/>
        <v>67688.388665999999</v>
      </c>
      <c r="I34" s="273"/>
      <c r="J34" s="179">
        <f t="shared" si="1"/>
        <v>69042.156439319995</v>
      </c>
      <c r="K34" s="708"/>
    </row>
    <row r="35" spans="1:13" x14ac:dyDescent="0.3">
      <c r="B35" s="277">
        <v>67869</v>
      </c>
      <c r="D35" s="279">
        <f t="shared" si="0"/>
        <v>68547.69</v>
      </c>
      <c r="F35" s="272">
        <f t="shared" si="2"/>
        <v>70604.120699999999</v>
      </c>
      <c r="H35" s="272">
        <f t="shared" si="3"/>
        <v>71310.161907000002</v>
      </c>
      <c r="I35" s="273"/>
      <c r="J35" s="179">
        <f t="shared" si="1"/>
        <v>72736.365145140007</v>
      </c>
      <c r="K35" s="708"/>
    </row>
    <row r="36" spans="1:13" x14ac:dyDescent="0.3">
      <c r="B36" s="277">
        <v>70241</v>
      </c>
      <c r="D36" s="279">
        <f t="shared" si="0"/>
        <v>70943.41</v>
      </c>
      <c r="F36" s="272">
        <f t="shared" si="2"/>
        <v>73071.712299999999</v>
      </c>
      <c r="H36" s="272">
        <f t="shared" si="3"/>
        <v>73802.429422999994</v>
      </c>
      <c r="I36" s="273"/>
      <c r="J36" s="179">
        <f t="shared" si="1"/>
        <v>75278.47801146</v>
      </c>
      <c r="K36" s="708"/>
    </row>
    <row r="37" spans="1:13" x14ac:dyDescent="0.3">
      <c r="B37" s="277">
        <v>73707</v>
      </c>
      <c r="D37" s="279">
        <f t="shared" si="0"/>
        <v>74444.070000000007</v>
      </c>
      <c r="F37" s="272">
        <f t="shared" si="2"/>
        <v>76677.392100000012</v>
      </c>
      <c r="H37" s="272">
        <f t="shared" si="3"/>
        <v>77444.166021000012</v>
      </c>
      <c r="I37" s="273"/>
      <c r="J37" s="179">
        <f t="shared" si="1"/>
        <v>78993.049341420017</v>
      </c>
      <c r="K37" s="708"/>
    </row>
    <row r="38" spans="1:13" x14ac:dyDescent="0.3">
      <c r="B38" s="277">
        <v>77211</v>
      </c>
      <c r="D38" s="279">
        <f t="shared" si="0"/>
        <v>77983.11</v>
      </c>
      <c r="F38" s="272">
        <f t="shared" si="2"/>
        <v>80322.603300000002</v>
      </c>
      <c r="H38" s="272">
        <f t="shared" si="3"/>
        <v>81125.829333000001</v>
      </c>
      <c r="I38" s="273"/>
      <c r="J38" s="179">
        <f t="shared" si="1"/>
        <v>82748.345919660002</v>
      </c>
      <c r="K38" s="708"/>
    </row>
    <row r="39" spans="1:13" x14ac:dyDescent="0.3">
      <c r="B39" s="277">
        <v>80698</v>
      </c>
      <c r="D39" s="279">
        <f t="shared" si="0"/>
        <v>81504.98</v>
      </c>
      <c r="F39" s="272">
        <f t="shared" si="2"/>
        <v>83950.129399999991</v>
      </c>
      <c r="H39" s="272">
        <f t="shared" si="3"/>
        <v>84789.630693999992</v>
      </c>
      <c r="I39" s="273"/>
      <c r="J39" s="179">
        <f t="shared" si="1"/>
        <v>86485.423307879988</v>
      </c>
      <c r="K39" s="708"/>
    </row>
    <row r="40" spans="1:13" x14ac:dyDescent="0.3">
      <c r="B40" s="277">
        <v>84184</v>
      </c>
      <c r="D40" s="279">
        <f t="shared" si="0"/>
        <v>85025.84</v>
      </c>
      <c r="F40" s="272">
        <f t="shared" si="2"/>
        <v>87576.6152</v>
      </c>
      <c r="H40" s="272">
        <f t="shared" si="3"/>
        <v>88452.381351999997</v>
      </c>
      <c r="I40" s="273"/>
      <c r="J40" s="179">
        <f t="shared" si="1"/>
        <v>90221.428979039993</v>
      </c>
      <c r="K40" s="708"/>
    </row>
    <row r="41" spans="1:13" s="284" customFormat="1" x14ac:dyDescent="0.3">
      <c r="A41" s="454"/>
      <c r="B41" s="281">
        <v>87670</v>
      </c>
      <c r="C41" s="282"/>
      <c r="D41" s="268">
        <f t="shared" si="0"/>
        <v>88546.7</v>
      </c>
      <c r="E41" s="282"/>
      <c r="F41" s="286">
        <f t="shared" si="2"/>
        <v>91203.100999999995</v>
      </c>
      <c r="G41" s="282"/>
      <c r="H41" s="286">
        <f t="shared" si="3"/>
        <v>92115.132010000001</v>
      </c>
      <c r="I41" s="283"/>
      <c r="J41" s="179">
        <f t="shared" si="1"/>
        <v>93957.434650199997</v>
      </c>
      <c r="K41" s="708"/>
      <c r="L41" s="282"/>
      <c r="M41" s="282"/>
    </row>
    <row r="42" spans="1:13" s="670" customFormat="1" x14ac:dyDescent="0.3">
      <c r="A42" s="665" t="s">
        <v>8</v>
      </c>
      <c r="B42" s="671">
        <v>50764</v>
      </c>
      <c r="C42" s="671">
        <v>45841</v>
      </c>
      <c r="D42" s="675">
        <f t="shared" si="0"/>
        <v>51271.64</v>
      </c>
      <c r="E42" s="675">
        <f t="shared" si="0"/>
        <v>46299.41</v>
      </c>
      <c r="F42" s="669">
        <f t="shared" si="2"/>
        <v>52809.789199999999</v>
      </c>
      <c r="G42" s="671">
        <f>E42*1.03</f>
        <v>47688.392300000007</v>
      </c>
      <c r="H42" s="669">
        <f t="shared" si="3"/>
        <v>53337.887091999997</v>
      </c>
      <c r="I42" s="671">
        <f t="shared" si="3"/>
        <v>48188.392300000007</v>
      </c>
      <c r="J42" s="653">
        <f t="shared" si="1"/>
        <v>54404.644833840001</v>
      </c>
      <c r="K42" s="653">
        <f t="shared" si="1"/>
        <v>49152.160146000009</v>
      </c>
      <c r="L42" s="667"/>
      <c r="M42" s="667"/>
    </row>
    <row r="43" spans="1:13" x14ac:dyDescent="0.3">
      <c r="B43" s="277">
        <v>54011</v>
      </c>
      <c r="C43" s="277">
        <v>48734</v>
      </c>
      <c r="D43" s="279">
        <f t="shared" si="0"/>
        <v>54551.11</v>
      </c>
      <c r="E43" s="285">
        <f t="shared" si="0"/>
        <v>49221.340000000004</v>
      </c>
      <c r="F43" s="272">
        <f t="shared" si="2"/>
        <v>56187.643300000003</v>
      </c>
      <c r="G43" s="270">
        <f t="shared" si="2"/>
        <v>50697.980200000005</v>
      </c>
      <c r="H43" s="272">
        <f t="shared" si="3"/>
        <v>56749.519733000001</v>
      </c>
      <c r="I43" s="270">
        <f t="shared" si="3"/>
        <v>51204.960002000007</v>
      </c>
      <c r="J43" s="179">
        <f t="shared" si="1"/>
        <v>57884.510127660003</v>
      </c>
      <c r="K43" s="708">
        <f t="shared" si="1"/>
        <v>52229.059202040007</v>
      </c>
    </row>
    <row r="44" spans="1:13" x14ac:dyDescent="0.3">
      <c r="B44" s="277">
        <v>57348</v>
      </c>
      <c r="C44" s="277">
        <v>50764</v>
      </c>
      <c r="D44" s="279">
        <f t="shared" si="0"/>
        <v>57921.48</v>
      </c>
      <c r="E44" s="285">
        <f t="shared" si="0"/>
        <v>51271.64</v>
      </c>
      <c r="F44" s="272">
        <f t="shared" si="2"/>
        <v>59659.124400000008</v>
      </c>
      <c r="G44" s="270">
        <f t="shared" si="2"/>
        <v>52809.789199999999</v>
      </c>
      <c r="H44" s="272">
        <f t="shared" si="3"/>
        <v>60255.715644000011</v>
      </c>
      <c r="I44" s="270">
        <f t="shared" si="3"/>
        <v>53337.887091999997</v>
      </c>
      <c r="J44" s="179">
        <f t="shared" si="1"/>
        <v>61460.829956880014</v>
      </c>
      <c r="K44" s="708">
        <f t="shared" si="1"/>
        <v>54404.644833840001</v>
      </c>
    </row>
    <row r="45" spans="1:13" x14ac:dyDescent="0.3">
      <c r="B45" s="277">
        <v>62876</v>
      </c>
      <c r="C45" s="277">
        <v>54010</v>
      </c>
      <c r="D45" s="279">
        <f t="shared" si="0"/>
        <v>63504.76</v>
      </c>
      <c r="E45" s="285">
        <f t="shared" si="0"/>
        <v>54550.1</v>
      </c>
      <c r="F45" s="272">
        <f t="shared" si="2"/>
        <v>65409.902800000003</v>
      </c>
      <c r="G45" s="270">
        <f t="shared" si="2"/>
        <v>56186.603000000003</v>
      </c>
      <c r="H45" s="272">
        <f t="shared" si="3"/>
        <v>66064.001828000008</v>
      </c>
      <c r="I45" s="270">
        <f t="shared" si="3"/>
        <v>56748.46903</v>
      </c>
      <c r="J45" s="179">
        <f t="shared" si="1"/>
        <v>67385.281864560005</v>
      </c>
      <c r="K45" s="708">
        <f t="shared" si="1"/>
        <v>57883.4384106</v>
      </c>
    </row>
    <row r="46" spans="1:13" x14ac:dyDescent="0.3">
      <c r="B46" s="277">
        <v>70053</v>
      </c>
      <c r="C46" s="277">
        <v>57348</v>
      </c>
      <c r="D46" s="279">
        <f t="shared" si="0"/>
        <v>70753.53</v>
      </c>
      <c r="E46" s="285">
        <f t="shared" si="0"/>
        <v>57921.48</v>
      </c>
      <c r="F46" s="272">
        <f t="shared" si="2"/>
        <v>72876.135899999994</v>
      </c>
      <c r="G46" s="270">
        <f t="shared" si="2"/>
        <v>59659.124400000008</v>
      </c>
      <c r="H46" s="272">
        <f t="shared" si="3"/>
        <v>73604.89725899999</v>
      </c>
      <c r="I46" s="270">
        <f t="shared" si="3"/>
        <v>60255.715644000011</v>
      </c>
      <c r="J46" s="179">
        <f t="shared" si="1"/>
        <v>75076.995204179984</v>
      </c>
      <c r="K46" s="708">
        <f t="shared" si="1"/>
        <v>61460.829956880014</v>
      </c>
    </row>
    <row r="47" spans="1:13" x14ac:dyDescent="0.3">
      <c r="B47" s="277">
        <v>73169</v>
      </c>
      <c r="C47" s="277">
        <v>62876</v>
      </c>
      <c r="D47" s="279">
        <f t="shared" si="0"/>
        <v>73900.69</v>
      </c>
      <c r="E47" s="285">
        <f t="shared" si="0"/>
        <v>63504.76</v>
      </c>
      <c r="F47" s="272">
        <f t="shared" si="2"/>
        <v>76117.710700000011</v>
      </c>
      <c r="G47" s="270">
        <f t="shared" si="2"/>
        <v>65409.902800000003</v>
      </c>
      <c r="H47" s="272">
        <f t="shared" si="3"/>
        <v>76878.887807000006</v>
      </c>
      <c r="I47" s="270">
        <f t="shared" si="3"/>
        <v>66064.001828000008</v>
      </c>
      <c r="J47" s="179">
        <f t="shared" si="1"/>
        <v>78416.465563140009</v>
      </c>
      <c r="K47" s="708">
        <f t="shared" si="1"/>
        <v>67385.281864560005</v>
      </c>
    </row>
    <row r="48" spans="1:13" x14ac:dyDescent="0.3">
      <c r="B48" s="277">
        <v>76314</v>
      </c>
      <c r="C48" s="277">
        <v>70053</v>
      </c>
      <c r="D48" s="279">
        <f t="shared" si="0"/>
        <v>77077.14</v>
      </c>
      <c r="E48" s="285">
        <f t="shared" si="0"/>
        <v>70753.53</v>
      </c>
      <c r="F48" s="272">
        <f t="shared" si="2"/>
        <v>79389.454200000007</v>
      </c>
      <c r="G48" s="270">
        <f t="shared" si="2"/>
        <v>72876.135899999994</v>
      </c>
      <c r="H48" s="272">
        <f t="shared" si="3"/>
        <v>80183.348742000002</v>
      </c>
      <c r="I48" s="270">
        <f t="shared" si="3"/>
        <v>73604.89725899999</v>
      </c>
      <c r="J48" s="179">
        <f t="shared" si="1"/>
        <v>81787.015716840004</v>
      </c>
      <c r="K48" s="708">
        <f t="shared" si="1"/>
        <v>75076.995204179984</v>
      </c>
    </row>
    <row r="49" spans="1:13" x14ac:dyDescent="0.3">
      <c r="B49" s="277">
        <v>79475</v>
      </c>
      <c r="C49" s="277">
        <v>73089</v>
      </c>
      <c r="D49" s="279">
        <f t="shared" si="0"/>
        <v>80269.75</v>
      </c>
      <c r="E49" s="285">
        <f t="shared" si="0"/>
        <v>73819.89</v>
      </c>
      <c r="F49" s="272">
        <f t="shared" si="2"/>
        <v>82677.842499999999</v>
      </c>
      <c r="G49" s="270">
        <f t="shared" si="2"/>
        <v>76034.486700000009</v>
      </c>
      <c r="H49" s="272">
        <f t="shared" si="3"/>
        <v>83504.620924999996</v>
      </c>
      <c r="I49" s="270">
        <f t="shared" si="3"/>
        <v>76794.831567000016</v>
      </c>
      <c r="J49" s="179">
        <f t="shared" si="1"/>
        <v>85174.7133435</v>
      </c>
      <c r="K49" s="708">
        <f t="shared" si="1"/>
        <v>78330.728198340017</v>
      </c>
    </row>
    <row r="50" spans="1:13" x14ac:dyDescent="0.3">
      <c r="B50" s="277">
        <v>82614</v>
      </c>
      <c r="C50" s="277">
        <v>76115</v>
      </c>
      <c r="D50" s="279">
        <f t="shared" si="0"/>
        <v>83440.14</v>
      </c>
      <c r="E50" s="285">
        <f t="shared" si="0"/>
        <v>76876.149999999994</v>
      </c>
      <c r="F50" s="272">
        <f t="shared" si="2"/>
        <v>85943.344200000007</v>
      </c>
      <c r="G50" s="270">
        <f t="shared" si="2"/>
        <v>79182.434500000003</v>
      </c>
      <c r="H50" s="272">
        <f t="shared" si="3"/>
        <v>86802.777642000001</v>
      </c>
      <c r="I50" s="270">
        <f t="shared" si="3"/>
        <v>79974.258845000004</v>
      </c>
      <c r="J50" s="179">
        <f t="shared" si="1"/>
        <v>88538.833194840001</v>
      </c>
      <c r="K50" s="708">
        <f t="shared" si="1"/>
        <v>81573.744021899998</v>
      </c>
    </row>
    <row r="51" spans="1:13" x14ac:dyDescent="0.3">
      <c r="B51" s="278"/>
      <c r="C51" s="277">
        <v>79157</v>
      </c>
      <c r="D51" s="279"/>
      <c r="E51" s="285">
        <f t="shared" si="0"/>
        <v>79948.570000000007</v>
      </c>
      <c r="F51" s="272"/>
      <c r="G51" s="270">
        <f t="shared" si="2"/>
        <v>82347.027100000007</v>
      </c>
      <c r="H51" s="273"/>
      <c r="I51" s="270">
        <f t="shared" si="3"/>
        <v>83170.497371000005</v>
      </c>
      <c r="J51" s="179"/>
      <c r="K51" s="708">
        <f t="shared" si="1"/>
        <v>84833.90731842001</v>
      </c>
    </row>
    <row r="52" spans="1:13" s="284" customFormat="1" x14ac:dyDescent="0.3">
      <c r="A52" s="454"/>
      <c r="B52" s="282"/>
      <c r="C52" s="281">
        <v>82178</v>
      </c>
      <c r="D52" s="268"/>
      <c r="E52" s="268">
        <f t="shared" si="0"/>
        <v>82999.78</v>
      </c>
      <c r="F52" s="286"/>
      <c r="G52" s="281">
        <f t="shared" si="2"/>
        <v>85489.773400000005</v>
      </c>
      <c r="H52" s="283"/>
      <c r="I52" s="281">
        <f t="shared" si="3"/>
        <v>86344.671134000004</v>
      </c>
      <c r="J52" s="179"/>
      <c r="K52" s="708">
        <f t="shared" si="1"/>
        <v>88071.564556680009</v>
      </c>
      <c r="L52" s="282"/>
      <c r="M52" s="282"/>
    </row>
    <row r="53" spans="1:13" s="670" customFormat="1" x14ac:dyDescent="0.3">
      <c r="A53" s="665" t="s">
        <v>171</v>
      </c>
      <c r="B53" s="671">
        <v>48456</v>
      </c>
      <c r="C53" s="671">
        <v>43766</v>
      </c>
      <c r="D53" s="675">
        <f t="shared" si="0"/>
        <v>48940.56</v>
      </c>
      <c r="E53" s="675">
        <f t="shared" si="0"/>
        <v>44203.66</v>
      </c>
      <c r="F53" s="669">
        <f t="shared" si="2"/>
        <v>50408.7768</v>
      </c>
      <c r="G53" s="671">
        <f t="shared" si="2"/>
        <v>45529.769800000002</v>
      </c>
      <c r="H53" s="669">
        <f t="shared" si="3"/>
        <v>50912.864567999997</v>
      </c>
      <c r="I53" s="669">
        <f t="shared" si="3"/>
        <v>46029.769800000002</v>
      </c>
      <c r="J53" s="653">
        <f t="shared" si="1"/>
        <v>51931.121859359999</v>
      </c>
      <c r="K53" s="714">
        <f t="shared" si="1"/>
        <v>46950.365196000006</v>
      </c>
      <c r="L53" s="667"/>
      <c r="M53" s="667"/>
    </row>
    <row r="54" spans="1:13" x14ac:dyDescent="0.3">
      <c r="B54" s="277">
        <v>50364</v>
      </c>
      <c r="C54" s="277">
        <v>46350</v>
      </c>
      <c r="D54" s="279">
        <f t="shared" si="0"/>
        <v>50867.64</v>
      </c>
      <c r="E54" s="285">
        <f t="shared" si="0"/>
        <v>46813.5</v>
      </c>
      <c r="F54" s="272">
        <f t="shared" si="2"/>
        <v>52393.669200000004</v>
      </c>
      <c r="G54" s="270">
        <f t="shared" si="2"/>
        <v>48217.904999999999</v>
      </c>
      <c r="H54" s="272">
        <f t="shared" si="3"/>
        <v>52917.605892000007</v>
      </c>
      <c r="I54" s="272">
        <f t="shared" si="3"/>
        <v>48717.904999999999</v>
      </c>
      <c r="J54" s="179">
        <f t="shared" si="1"/>
        <v>53975.958009840011</v>
      </c>
      <c r="K54" s="708">
        <f t="shared" si="1"/>
        <v>49692.263099999996</v>
      </c>
    </row>
    <row r="55" spans="1:13" x14ac:dyDescent="0.3">
      <c r="B55" s="277">
        <v>52307</v>
      </c>
      <c r="C55" s="277">
        <v>48456</v>
      </c>
      <c r="D55" s="279">
        <f t="shared" si="0"/>
        <v>52830.07</v>
      </c>
      <c r="E55" s="285">
        <f t="shared" si="0"/>
        <v>48940.56</v>
      </c>
      <c r="F55" s="272">
        <f t="shared" si="2"/>
        <v>54414.972099999999</v>
      </c>
      <c r="G55" s="270">
        <f t="shared" si="2"/>
        <v>50408.7768</v>
      </c>
      <c r="H55" s="272">
        <f t="shared" si="3"/>
        <v>54959.121821000001</v>
      </c>
      <c r="I55" s="272">
        <f t="shared" si="3"/>
        <v>50912.864567999997</v>
      </c>
      <c r="J55" s="179">
        <f t="shared" si="1"/>
        <v>56058.304257420001</v>
      </c>
      <c r="K55" s="708">
        <f t="shared" si="1"/>
        <v>51931.121859359999</v>
      </c>
    </row>
    <row r="56" spans="1:13" x14ac:dyDescent="0.3">
      <c r="B56" s="277">
        <v>54231</v>
      </c>
      <c r="C56" s="277">
        <v>50364</v>
      </c>
      <c r="D56" s="279">
        <f t="shared" si="0"/>
        <v>54773.31</v>
      </c>
      <c r="E56" s="285">
        <f t="shared" si="0"/>
        <v>50867.64</v>
      </c>
      <c r="F56" s="272">
        <f t="shared" si="2"/>
        <v>56416.509299999998</v>
      </c>
      <c r="G56" s="270">
        <f t="shared" si="2"/>
        <v>52393.669200000004</v>
      </c>
      <c r="H56" s="272">
        <f t="shared" si="3"/>
        <v>56980.674393000001</v>
      </c>
      <c r="I56" s="272">
        <f t="shared" si="3"/>
        <v>52917.605892000007</v>
      </c>
      <c r="J56" s="179">
        <f t="shared" si="1"/>
        <v>58120.28788086</v>
      </c>
      <c r="K56" s="708">
        <f t="shared" si="1"/>
        <v>53975.958009840011</v>
      </c>
    </row>
    <row r="57" spans="1:13" x14ac:dyDescent="0.3">
      <c r="B57" s="277">
        <v>56259</v>
      </c>
      <c r="C57" s="277">
        <v>52307</v>
      </c>
      <c r="D57" s="279">
        <f t="shared" si="0"/>
        <v>56821.590000000004</v>
      </c>
      <c r="E57" s="285">
        <f t="shared" si="0"/>
        <v>52830.07</v>
      </c>
      <c r="F57" s="272">
        <f t="shared" si="2"/>
        <v>58526.237700000005</v>
      </c>
      <c r="G57" s="270">
        <f t="shared" si="2"/>
        <v>54414.972099999999</v>
      </c>
      <c r="H57" s="272">
        <f t="shared" si="3"/>
        <v>59111.500077000004</v>
      </c>
      <c r="I57" s="272">
        <f t="shared" si="3"/>
        <v>54959.121821000001</v>
      </c>
      <c r="J57" s="179">
        <f t="shared" si="1"/>
        <v>60293.730078540008</v>
      </c>
      <c r="K57" s="708">
        <f t="shared" si="1"/>
        <v>56058.304257420001</v>
      </c>
    </row>
    <row r="58" spans="1:13" x14ac:dyDescent="0.3">
      <c r="B58" s="277">
        <v>58201</v>
      </c>
      <c r="C58" s="277">
        <v>54231</v>
      </c>
      <c r="D58" s="279">
        <f t="shared" si="0"/>
        <v>58783.01</v>
      </c>
      <c r="E58" s="285">
        <f t="shared" si="0"/>
        <v>54773.31</v>
      </c>
      <c r="F58" s="272">
        <f t="shared" si="2"/>
        <v>60546.500300000007</v>
      </c>
      <c r="G58" s="270">
        <f t="shared" si="2"/>
        <v>56416.509299999998</v>
      </c>
      <c r="H58" s="272">
        <f t="shared" si="3"/>
        <v>61151.965303000004</v>
      </c>
      <c r="I58" s="272">
        <f t="shared" si="3"/>
        <v>56980.674393000001</v>
      </c>
      <c r="J58" s="179">
        <f t="shared" si="1"/>
        <v>62375.004609060008</v>
      </c>
      <c r="K58" s="708">
        <f t="shared" si="1"/>
        <v>58120.28788086</v>
      </c>
    </row>
    <row r="59" spans="1:13" x14ac:dyDescent="0.3">
      <c r="B59" s="278"/>
      <c r="C59" s="277">
        <v>56259</v>
      </c>
      <c r="D59" s="279"/>
      <c r="E59" s="285">
        <f t="shared" si="0"/>
        <v>56821.590000000004</v>
      </c>
      <c r="F59" s="272"/>
      <c r="G59" s="270">
        <f t="shared" si="2"/>
        <v>58526.237700000005</v>
      </c>
      <c r="H59" s="273"/>
      <c r="I59" s="272">
        <f t="shared" si="3"/>
        <v>59111.500077000004</v>
      </c>
      <c r="J59" s="179"/>
      <c r="K59" s="708">
        <f t="shared" si="1"/>
        <v>60293.730078540008</v>
      </c>
    </row>
    <row r="60" spans="1:13" s="284" customFormat="1" x14ac:dyDescent="0.3">
      <c r="A60" s="454"/>
      <c r="B60" s="282"/>
      <c r="C60" s="281">
        <v>58201</v>
      </c>
      <c r="D60" s="268"/>
      <c r="E60" s="268">
        <f t="shared" si="0"/>
        <v>58783.01</v>
      </c>
      <c r="F60" s="286"/>
      <c r="G60" s="281">
        <f t="shared" si="2"/>
        <v>60546.500300000007</v>
      </c>
      <c r="H60" s="283"/>
      <c r="I60" s="272">
        <f t="shared" si="3"/>
        <v>61151.965303000004</v>
      </c>
      <c r="J60" s="179"/>
      <c r="K60" s="708">
        <f t="shared" si="1"/>
        <v>62375.004609060008</v>
      </c>
      <c r="L60" s="282"/>
      <c r="M60" s="282"/>
    </row>
    <row r="61" spans="1:13" s="670" customFormat="1" x14ac:dyDescent="0.3">
      <c r="A61" s="665" t="s">
        <v>172</v>
      </c>
      <c r="B61" s="671">
        <v>27116</v>
      </c>
      <c r="C61" s="671">
        <v>25102</v>
      </c>
      <c r="D61" s="675">
        <f t="shared" si="0"/>
        <v>27387.16</v>
      </c>
      <c r="E61" s="675">
        <f t="shared" si="0"/>
        <v>25353.02</v>
      </c>
      <c r="F61" s="669">
        <f t="shared" si="2"/>
        <v>28208.774799999999</v>
      </c>
      <c r="G61" s="671">
        <f t="shared" si="2"/>
        <v>26113.6106</v>
      </c>
      <c r="H61" s="669">
        <f t="shared" si="3"/>
        <v>28708.774799999999</v>
      </c>
      <c r="I61" s="671">
        <f t="shared" si="3"/>
        <v>26613.6106</v>
      </c>
      <c r="J61" s="653">
        <f t="shared" si="1"/>
        <v>29282.950295999999</v>
      </c>
      <c r="K61" s="714">
        <f t="shared" si="1"/>
        <v>27145.882812</v>
      </c>
      <c r="L61" s="667"/>
      <c r="M61" s="667"/>
    </row>
    <row r="62" spans="1:13" x14ac:dyDescent="0.3">
      <c r="B62" s="277">
        <v>27925</v>
      </c>
      <c r="C62" s="277">
        <v>26718</v>
      </c>
      <c r="D62" s="279">
        <f t="shared" si="0"/>
        <v>28204.25</v>
      </c>
      <c r="E62" s="285">
        <f t="shared" si="0"/>
        <v>26985.18</v>
      </c>
      <c r="F62" s="272">
        <f t="shared" si="2"/>
        <v>29050.377500000002</v>
      </c>
      <c r="G62" s="270">
        <f t="shared" si="2"/>
        <v>27794.735400000001</v>
      </c>
      <c r="H62" s="272">
        <f t="shared" si="3"/>
        <v>29550.377500000002</v>
      </c>
      <c r="I62" s="270">
        <f t="shared" si="3"/>
        <v>28294.735400000001</v>
      </c>
      <c r="J62" s="179">
        <f t="shared" si="1"/>
        <v>30141.385050000004</v>
      </c>
      <c r="K62" s="708">
        <f t="shared" si="1"/>
        <v>28860.630108000001</v>
      </c>
    </row>
    <row r="63" spans="1:13" x14ac:dyDescent="0.3">
      <c r="B63" s="277">
        <v>29103</v>
      </c>
      <c r="C63" s="277">
        <v>27116</v>
      </c>
      <c r="D63" s="279">
        <f t="shared" si="0"/>
        <v>29394.03</v>
      </c>
      <c r="E63" s="285">
        <f t="shared" si="0"/>
        <v>27387.16</v>
      </c>
      <c r="F63" s="272">
        <f t="shared" si="2"/>
        <v>30275.850900000001</v>
      </c>
      <c r="G63" s="270">
        <f t="shared" si="2"/>
        <v>28208.774799999999</v>
      </c>
      <c r="H63" s="272">
        <f t="shared" si="3"/>
        <v>30775.850900000001</v>
      </c>
      <c r="I63" s="270">
        <f t="shared" si="3"/>
        <v>28708.774799999999</v>
      </c>
      <c r="J63" s="179">
        <f t="shared" si="1"/>
        <v>31391.367918000004</v>
      </c>
      <c r="K63" s="708">
        <f t="shared" si="1"/>
        <v>29282.950295999999</v>
      </c>
    </row>
    <row r="64" spans="1:13" x14ac:dyDescent="0.3">
      <c r="B64" s="277">
        <v>30286</v>
      </c>
      <c r="C64" s="277">
        <v>27925</v>
      </c>
      <c r="D64" s="279">
        <f t="shared" si="0"/>
        <v>30588.86</v>
      </c>
      <c r="E64" s="285">
        <f t="shared" si="0"/>
        <v>28204.25</v>
      </c>
      <c r="F64" s="272">
        <f t="shared" si="2"/>
        <v>31506.525800000003</v>
      </c>
      <c r="G64" s="270">
        <f t="shared" si="2"/>
        <v>29050.377500000002</v>
      </c>
      <c r="H64" s="272">
        <f t="shared" si="3"/>
        <v>32006.525800000003</v>
      </c>
      <c r="I64" s="270">
        <f t="shared" si="3"/>
        <v>29550.377500000002</v>
      </c>
      <c r="J64" s="179">
        <f t="shared" si="1"/>
        <v>32646.656316000004</v>
      </c>
      <c r="K64" s="708">
        <f t="shared" si="1"/>
        <v>30141.385050000004</v>
      </c>
    </row>
    <row r="65" spans="1:13" x14ac:dyDescent="0.3">
      <c r="B65" s="277">
        <v>31469</v>
      </c>
      <c r="C65" s="277">
        <v>29103</v>
      </c>
      <c r="D65" s="279">
        <f t="shared" si="0"/>
        <v>31783.69</v>
      </c>
      <c r="E65" s="285">
        <f t="shared" si="0"/>
        <v>29394.03</v>
      </c>
      <c r="F65" s="272">
        <f t="shared" si="2"/>
        <v>32737.200700000001</v>
      </c>
      <c r="G65" s="270">
        <f t="shared" si="2"/>
        <v>30275.850900000001</v>
      </c>
      <c r="H65" s="272">
        <f t="shared" si="3"/>
        <v>33237.200700000001</v>
      </c>
      <c r="I65" s="270">
        <f t="shared" si="3"/>
        <v>30775.850900000001</v>
      </c>
      <c r="J65" s="179">
        <f t="shared" si="1"/>
        <v>33901.944714000005</v>
      </c>
      <c r="K65" s="708">
        <f t="shared" si="1"/>
        <v>31391.367918000004</v>
      </c>
    </row>
    <row r="66" spans="1:13" x14ac:dyDescent="0.3">
      <c r="B66" s="277">
        <v>32326</v>
      </c>
      <c r="C66" s="277">
        <v>30286</v>
      </c>
      <c r="D66" s="279">
        <f t="shared" si="0"/>
        <v>32649.260000000002</v>
      </c>
      <c r="E66" s="285">
        <f t="shared" si="0"/>
        <v>30588.86</v>
      </c>
      <c r="F66" s="272">
        <f t="shared" si="2"/>
        <v>33628.737800000003</v>
      </c>
      <c r="G66" s="270">
        <f t="shared" si="2"/>
        <v>31506.525800000003</v>
      </c>
      <c r="H66" s="272">
        <f t="shared" si="3"/>
        <v>34128.737800000003</v>
      </c>
      <c r="I66" s="270">
        <f t="shared" si="3"/>
        <v>32006.525800000003</v>
      </c>
      <c r="J66" s="179">
        <f t="shared" si="1"/>
        <v>34811.312556000004</v>
      </c>
      <c r="K66" s="708">
        <f t="shared" si="1"/>
        <v>32646.656316000004</v>
      </c>
    </row>
    <row r="67" spans="1:13" x14ac:dyDescent="0.3">
      <c r="B67" s="277">
        <v>33299</v>
      </c>
      <c r="C67" s="277">
        <v>31469</v>
      </c>
      <c r="D67" s="279">
        <f t="shared" ref="D67:E85" si="4">B67*1.01</f>
        <v>33631.99</v>
      </c>
      <c r="E67" s="285">
        <f t="shared" si="4"/>
        <v>31783.69</v>
      </c>
      <c r="F67" s="272">
        <f t="shared" si="2"/>
        <v>34640.949699999997</v>
      </c>
      <c r="G67" s="270">
        <f t="shared" si="2"/>
        <v>32737.200700000001</v>
      </c>
      <c r="H67" s="272">
        <f t="shared" si="3"/>
        <v>35140.949699999997</v>
      </c>
      <c r="I67" s="270">
        <f t="shared" si="3"/>
        <v>33237.200700000001</v>
      </c>
      <c r="J67" s="179">
        <f t="shared" ref="J67:K82" si="5">H67*1.02</f>
        <v>35843.768693999999</v>
      </c>
      <c r="K67" s="708">
        <f t="shared" si="5"/>
        <v>33901.944714000005</v>
      </c>
    </row>
    <row r="68" spans="1:13" x14ac:dyDescent="0.3">
      <c r="B68" s="277">
        <v>34427</v>
      </c>
      <c r="C68" s="277">
        <v>32326</v>
      </c>
      <c r="D68" s="279">
        <f t="shared" si="4"/>
        <v>34771.269999999997</v>
      </c>
      <c r="E68" s="285">
        <f t="shared" si="4"/>
        <v>32649.260000000002</v>
      </c>
      <c r="F68" s="272">
        <f t="shared" ref="F68:G85" si="6">D68*1.03</f>
        <v>35814.408100000001</v>
      </c>
      <c r="G68" s="270">
        <f t="shared" si="6"/>
        <v>33628.737800000003</v>
      </c>
      <c r="H68" s="272">
        <f t="shared" ref="H68:I85" si="7">IF(F68*0.01&lt;500, F68+500, F68*1.01)</f>
        <v>36314.408100000001</v>
      </c>
      <c r="I68" s="270">
        <f t="shared" si="7"/>
        <v>34128.737800000003</v>
      </c>
      <c r="J68" s="179">
        <f t="shared" si="5"/>
        <v>37040.696261999998</v>
      </c>
      <c r="K68" s="708">
        <f t="shared" si="5"/>
        <v>34811.312556000004</v>
      </c>
    </row>
    <row r="69" spans="1:13" x14ac:dyDescent="0.3">
      <c r="B69" s="277">
        <v>35225</v>
      </c>
      <c r="C69" s="277">
        <v>33299</v>
      </c>
      <c r="D69" s="279">
        <f t="shared" si="4"/>
        <v>35577.25</v>
      </c>
      <c r="E69" s="285">
        <f t="shared" si="4"/>
        <v>33631.99</v>
      </c>
      <c r="F69" s="272">
        <f t="shared" si="6"/>
        <v>36644.567499999997</v>
      </c>
      <c r="G69" s="270">
        <f t="shared" si="6"/>
        <v>34640.949699999997</v>
      </c>
      <c r="H69" s="272">
        <f t="shared" si="7"/>
        <v>37144.567499999997</v>
      </c>
      <c r="I69" s="270">
        <f t="shared" si="7"/>
        <v>35140.949699999997</v>
      </c>
      <c r="J69" s="179">
        <f t="shared" si="5"/>
        <v>37887.458849999995</v>
      </c>
      <c r="K69" s="708">
        <f t="shared" si="5"/>
        <v>35843.768693999999</v>
      </c>
    </row>
    <row r="70" spans="1:13" x14ac:dyDescent="0.3">
      <c r="B70" s="277">
        <v>36345</v>
      </c>
      <c r="C70" s="277">
        <v>34427</v>
      </c>
      <c r="D70" s="279">
        <f t="shared" si="4"/>
        <v>36708.449999999997</v>
      </c>
      <c r="E70" s="285">
        <f t="shared" si="4"/>
        <v>34771.269999999997</v>
      </c>
      <c r="F70" s="272">
        <f t="shared" si="6"/>
        <v>37809.703499999996</v>
      </c>
      <c r="G70" s="270">
        <f t="shared" si="6"/>
        <v>35814.408100000001</v>
      </c>
      <c r="H70" s="272">
        <f t="shared" si="7"/>
        <v>38309.703499999996</v>
      </c>
      <c r="I70" s="270">
        <f t="shared" si="7"/>
        <v>36314.408100000001</v>
      </c>
      <c r="J70" s="179">
        <f t="shared" si="5"/>
        <v>39075.897569999994</v>
      </c>
      <c r="K70" s="708">
        <f t="shared" si="5"/>
        <v>37040.696261999998</v>
      </c>
    </row>
    <row r="71" spans="1:13" x14ac:dyDescent="0.3">
      <c r="B71" s="277">
        <v>37469</v>
      </c>
      <c r="C71" s="277">
        <v>35225</v>
      </c>
      <c r="D71" s="279">
        <f t="shared" si="4"/>
        <v>37843.69</v>
      </c>
      <c r="E71" s="285">
        <f t="shared" si="4"/>
        <v>35577.25</v>
      </c>
      <c r="F71" s="272">
        <f t="shared" si="6"/>
        <v>38979.000700000004</v>
      </c>
      <c r="G71" s="270">
        <f t="shared" si="6"/>
        <v>36644.567499999997</v>
      </c>
      <c r="H71" s="272">
        <f t="shared" si="7"/>
        <v>39479.000700000004</v>
      </c>
      <c r="I71" s="270">
        <f t="shared" si="7"/>
        <v>37144.567499999997</v>
      </c>
      <c r="J71" s="179">
        <f t="shared" si="5"/>
        <v>40268.580714000003</v>
      </c>
      <c r="K71" s="708">
        <f t="shared" si="5"/>
        <v>37887.458849999995</v>
      </c>
    </row>
    <row r="72" spans="1:13" x14ac:dyDescent="0.3">
      <c r="B72" s="277">
        <v>39586</v>
      </c>
      <c r="C72" s="277">
        <v>36345</v>
      </c>
      <c r="D72" s="279">
        <f t="shared" si="4"/>
        <v>39981.86</v>
      </c>
      <c r="E72" s="285">
        <f t="shared" si="4"/>
        <v>36708.449999999997</v>
      </c>
      <c r="F72" s="272">
        <f t="shared" si="6"/>
        <v>41181.315800000004</v>
      </c>
      <c r="G72" s="270">
        <f t="shared" si="6"/>
        <v>37809.703499999996</v>
      </c>
      <c r="H72" s="272">
        <f t="shared" si="7"/>
        <v>41681.315800000004</v>
      </c>
      <c r="I72" s="270">
        <f t="shared" si="7"/>
        <v>38309.703499999996</v>
      </c>
      <c r="J72" s="179">
        <f t="shared" si="5"/>
        <v>42514.942116000006</v>
      </c>
      <c r="K72" s="708">
        <f t="shared" si="5"/>
        <v>39075.897569999994</v>
      </c>
    </row>
    <row r="73" spans="1:13" x14ac:dyDescent="0.3">
      <c r="B73" s="278"/>
      <c r="C73" s="277">
        <v>37469</v>
      </c>
      <c r="D73" s="279"/>
      <c r="E73" s="285">
        <f t="shared" si="4"/>
        <v>37843.69</v>
      </c>
      <c r="F73" s="272"/>
      <c r="G73" s="270">
        <f t="shared" si="6"/>
        <v>38979.000700000004</v>
      </c>
      <c r="H73" s="273"/>
      <c r="I73" s="270">
        <f t="shared" si="7"/>
        <v>39479.000700000004</v>
      </c>
      <c r="J73" s="179"/>
      <c r="K73" s="708">
        <f t="shared" si="5"/>
        <v>40268.580714000003</v>
      </c>
    </row>
    <row r="74" spans="1:13" x14ac:dyDescent="0.3">
      <c r="B74" s="278"/>
      <c r="C74" s="277">
        <v>39586</v>
      </c>
      <c r="D74" s="279"/>
      <c r="E74" s="285">
        <f t="shared" si="4"/>
        <v>39981.86</v>
      </c>
      <c r="F74" s="272"/>
      <c r="G74" s="270">
        <f t="shared" si="6"/>
        <v>41181.315800000004</v>
      </c>
      <c r="H74" s="273"/>
      <c r="I74" s="270">
        <f t="shared" si="7"/>
        <v>41681.315800000004</v>
      </c>
      <c r="J74" s="179"/>
      <c r="K74" s="708">
        <f t="shared" si="5"/>
        <v>42514.942116000006</v>
      </c>
    </row>
    <row r="75" spans="1:13" s="284" customFormat="1" x14ac:dyDescent="0.3">
      <c r="A75" s="454" t="s">
        <v>173</v>
      </c>
      <c r="B75" s="281">
        <v>41090</v>
      </c>
      <c r="C75" s="281">
        <v>41090</v>
      </c>
      <c r="D75" s="268">
        <f t="shared" si="4"/>
        <v>41500.9</v>
      </c>
      <c r="E75" s="268">
        <f t="shared" si="4"/>
        <v>41500.9</v>
      </c>
      <c r="F75" s="286">
        <f t="shared" si="6"/>
        <v>42745.927000000003</v>
      </c>
      <c r="G75" s="281">
        <f t="shared" si="6"/>
        <v>42745.927000000003</v>
      </c>
      <c r="H75" s="286">
        <f t="shared" si="7"/>
        <v>43245.927000000003</v>
      </c>
      <c r="I75" s="281">
        <f t="shared" si="7"/>
        <v>43245.927000000003</v>
      </c>
      <c r="J75" s="179">
        <f t="shared" si="5"/>
        <v>44110.845540000002</v>
      </c>
      <c r="K75" s="708">
        <f t="shared" si="5"/>
        <v>44110.845540000002</v>
      </c>
      <c r="L75" s="282"/>
      <c r="M75" s="282"/>
    </row>
    <row r="76" spans="1:13" s="670" customFormat="1" x14ac:dyDescent="0.3">
      <c r="A76" s="665" t="s">
        <v>174</v>
      </c>
      <c r="B76" s="671">
        <v>32013</v>
      </c>
      <c r="C76" s="667"/>
      <c r="D76" s="675">
        <f t="shared" si="4"/>
        <v>32333.13</v>
      </c>
      <c r="E76" s="667"/>
      <c r="F76" s="669">
        <f t="shared" si="6"/>
        <v>33303.123899999999</v>
      </c>
      <c r="G76" s="667"/>
      <c r="H76" s="669">
        <f t="shared" si="7"/>
        <v>33803.123899999999</v>
      </c>
      <c r="I76" s="676"/>
      <c r="J76" s="653">
        <f t="shared" si="5"/>
        <v>34479.186377999999</v>
      </c>
      <c r="K76" s="714"/>
      <c r="L76" s="667"/>
      <c r="M76" s="667"/>
    </row>
    <row r="77" spans="1:13" x14ac:dyDescent="0.3">
      <c r="B77" s="277">
        <v>34009</v>
      </c>
      <c r="D77" s="279">
        <f t="shared" si="4"/>
        <v>34349.090000000004</v>
      </c>
      <c r="F77" s="272">
        <f t="shared" si="6"/>
        <v>35379.562700000002</v>
      </c>
      <c r="H77" s="272">
        <f t="shared" si="7"/>
        <v>35879.562700000002</v>
      </c>
      <c r="I77" s="273"/>
      <c r="J77" s="179">
        <f t="shared" si="5"/>
        <v>36597.153954000001</v>
      </c>
      <c r="K77" s="708"/>
    </row>
    <row r="78" spans="1:13" x14ac:dyDescent="0.3">
      <c r="B78" s="277">
        <v>35838</v>
      </c>
      <c r="D78" s="279">
        <f t="shared" si="4"/>
        <v>36196.379999999997</v>
      </c>
      <c r="F78" s="272">
        <f t="shared" si="6"/>
        <v>37282.271399999998</v>
      </c>
      <c r="H78" s="272">
        <f t="shared" si="7"/>
        <v>37782.271399999998</v>
      </c>
      <c r="I78" s="273"/>
      <c r="J78" s="179">
        <f t="shared" si="5"/>
        <v>38537.916828000001</v>
      </c>
      <c r="K78" s="708"/>
    </row>
    <row r="79" spans="1:13" x14ac:dyDescent="0.3">
      <c r="B79" s="277">
        <v>37443</v>
      </c>
      <c r="D79" s="279">
        <f t="shared" si="4"/>
        <v>37817.43</v>
      </c>
      <c r="F79" s="272">
        <f t="shared" si="6"/>
        <v>38951.952900000004</v>
      </c>
      <c r="H79" s="272">
        <f t="shared" si="7"/>
        <v>39451.952900000004</v>
      </c>
      <c r="I79" s="273"/>
      <c r="J79" s="179">
        <f t="shared" si="5"/>
        <v>40240.991958000006</v>
      </c>
      <c r="K79" s="708"/>
    </row>
    <row r="80" spans="1:13" x14ac:dyDescent="0.3">
      <c r="B80" s="277">
        <v>38990</v>
      </c>
      <c r="D80" s="279">
        <f t="shared" si="4"/>
        <v>39379.9</v>
      </c>
      <c r="F80" s="272">
        <f t="shared" si="6"/>
        <v>40561.297000000006</v>
      </c>
      <c r="H80" s="272">
        <f t="shared" si="7"/>
        <v>41061.297000000006</v>
      </c>
      <c r="I80" s="273"/>
      <c r="J80" s="179">
        <f t="shared" si="5"/>
        <v>41882.52294000001</v>
      </c>
      <c r="K80" s="708"/>
    </row>
    <row r="81" spans="1:13" x14ac:dyDescent="0.3">
      <c r="B81" s="277">
        <v>41082</v>
      </c>
      <c r="D81" s="279">
        <f t="shared" si="4"/>
        <v>41492.82</v>
      </c>
      <c r="F81" s="272">
        <f t="shared" si="6"/>
        <v>42737.604599999999</v>
      </c>
      <c r="H81" s="272">
        <f t="shared" si="7"/>
        <v>43237.604599999999</v>
      </c>
      <c r="I81" s="273"/>
      <c r="J81" s="179">
        <f t="shared" si="5"/>
        <v>44102.356692000001</v>
      </c>
      <c r="K81" s="708"/>
    </row>
    <row r="82" spans="1:13" x14ac:dyDescent="0.3">
      <c r="B82" s="277">
        <v>42596</v>
      </c>
      <c r="D82" s="279">
        <f t="shared" si="4"/>
        <v>43021.96</v>
      </c>
      <c r="F82" s="272">
        <f t="shared" si="6"/>
        <v>44312.618800000004</v>
      </c>
      <c r="H82" s="272">
        <f t="shared" si="7"/>
        <v>44812.618800000004</v>
      </c>
      <c r="I82" s="273"/>
      <c r="J82" s="179">
        <f t="shared" si="5"/>
        <v>45708.871176000008</v>
      </c>
      <c r="K82" s="179"/>
    </row>
    <row r="83" spans="1:13" x14ac:dyDescent="0.3">
      <c r="B83" s="277">
        <v>44127</v>
      </c>
      <c r="D83" s="279">
        <f t="shared" si="4"/>
        <v>44568.27</v>
      </c>
      <c r="F83" s="272">
        <f t="shared" si="6"/>
        <v>45905.318099999997</v>
      </c>
      <c r="H83" s="272">
        <f t="shared" si="7"/>
        <v>46405.318099999997</v>
      </c>
      <c r="I83" s="273"/>
      <c r="J83" s="179">
        <f t="shared" ref="J83:K146" si="8">H83*1.02</f>
        <v>47333.424461999995</v>
      </c>
      <c r="K83" s="179"/>
    </row>
    <row r="84" spans="1:13" x14ac:dyDescent="0.3">
      <c r="A84" s="453" t="s">
        <v>175</v>
      </c>
      <c r="B84" s="277">
        <v>45546</v>
      </c>
      <c r="D84" s="279">
        <f t="shared" si="4"/>
        <v>46001.46</v>
      </c>
      <c r="F84" s="272">
        <f t="shared" si="6"/>
        <v>47381.503799999999</v>
      </c>
      <c r="H84" s="272">
        <f t="shared" si="7"/>
        <v>47881.503799999999</v>
      </c>
      <c r="I84" s="273"/>
      <c r="J84" s="179">
        <f t="shared" si="8"/>
        <v>48839.133876</v>
      </c>
      <c r="K84" s="715"/>
    </row>
    <row r="85" spans="1:13" x14ac:dyDescent="0.3">
      <c r="A85" s="453" t="s">
        <v>176</v>
      </c>
      <c r="B85" s="277">
        <v>46966</v>
      </c>
      <c r="D85" s="287">
        <f t="shared" si="4"/>
        <v>47435.66</v>
      </c>
      <c r="F85" s="272">
        <f t="shared" si="6"/>
        <v>48858.729800000008</v>
      </c>
      <c r="H85" s="272">
        <f t="shared" si="7"/>
        <v>49358.729800000008</v>
      </c>
      <c r="I85" s="273"/>
      <c r="J85" s="179">
        <f t="shared" si="8"/>
        <v>50345.904396000013</v>
      </c>
      <c r="K85" s="179"/>
    </row>
    <row r="86" spans="1:13" s="670" customFormat="1" x14ac:dyDescent="0.3">
      <c r="A86" s="665" t="s">
        <v>194</v>
      </c>
      <c r="B86" s="671">
        <v>50235</v>
      </c>
      <c r="C86" s="667"/>
      <c r="D86" s="672">
        <f>B86*1.01</f>
        <v>50737.35</v>
      </c>
      <c r="E86" s="667"/>
      <c r="F86" s="673">
        <f t="shared" ref="F86:G149" si="9">D86*1.03</f>
        <v>52259.470500000003</v>
      </c>
      <c r="G86" s="674"/>
      <c r="H86" s="673">
        <f t="shared" ref="H86:H91" si="10">IF(F86*0.01&lt;500, F86+500, F86*1.01)</f>
        <v>52782.065205000006</v>
      </c>
      <c r="J86" s="653">
        <f t="shared" si="8"/>
        <v>53837.706509100004</v>
      </c>
      <c r="K86" s="653"/>
      <c r="L86" s="667"/>
      <c r="M86" s="667"/>
    </row>
    <row r="87" spans="1:13" x14ac:dyDescent="0.3">
      <c r="B87" s="277">
        <v>52345</v>
      </c>
      <c r="D87" s="290">
        <f t="shared" ref="D87:E149" si="11">B87*1.01</f>
        <v>52868.45</v>
      </c>
      <c r="F87" s="374">
        <f t="shared" si="9"/>
        <v>54454.503499999999</v>
      </c>
      <c r="G87" s="375"/>
      <c r="H87" s="374">
        <f t="shared" si="10"/>
        <v>54999.048535000002</v>
      </c>
      <c r="J87" s="179">
        <f t="shared" si="8"/>
        <v>56099.029505700004</v>
      </c>
      <c r="K87" s="179"/>
    </row>
    <row r="88" spans="1:13" x14ac:dyDescent="0.3">
      <c r="B88" s="277">
        <v>54575</v>
      </c>
      <c r="D88" s="290">
        <f t="shared" si="11"/>
        <v>55120.75</v>
      </c>
      <c r="F88" s="374">
        <f t="shared" si="9"/>
        <v>56774.372500000005</v>
      </c>
      <c r="G88" s="375"/>
      <c r="H88" s="374">
        <f t="shared" si="10"/>
        <v>57342.116225000005</v>
      </c>
      <c r="J88" s="179">
        <f t="shared" si="8"/>
        <v>58488.958549500006</v>
      </c>
      <c r="K88" s="179"/>
    </row>
    <row r="89" spans="1:13" x14ac:dyDescent="0.3">
      <c r="B89" s="277">
        <v>56872</v>
      </c>
      <c r="D89" s="290">
        <f t="shared" si="11"/>
        <v>57440.72</v>
      </c>
      <c r="F89" s="374">
        <f t="shared" si="9"/>
        <v>59163.941600000006</v>
      </c>
      <c r="G89" s="375"/>
      <c r="H89" s="374">
        <f t="shared" si="10"/>
        <v>59755.581016000004</v>
      </c>
      <c r="J89" s="179">
        <f t="shared" si="8"/>
        <v>60950.692636320004</v>
      </c>
      <c r="K89" s="179"/>
    </row>
    <row r="90" spans="1:13" x14ac:dyDescent="0.3">
      <c r="B90" s="277">
        <v>59247</v>
      </c>
      <c r="D90" s="290">
        <f t="shared" si="11"/>
        <v>59839.47</v>
      </c>
      <c r="F90" s="374">
        <f t="shared" si="9"/>
        <v>61634.6541</v>
      </c>
      <c r="G90" s="375"/>
      <c r="H90" s="374">
        <f t="shared" si="10"/>
        <v>62251.000640999999</v>
      </c>
      <c r="J90" s="179">
        <f t="shared" si="8"/>
        <v>63496.02065382</v>
      </c>
      <c r="K90" s="179"/>
    </row>
    <row r="91" spans="1:13" x14ac:dyDescent="0.3">
      <c r="A91" s="453" t="s">
        <v>173</v>
      </c>
      <c r="B91" s="277">
        <v>60481</v>
      </c>
      <c r="D91" s="290">
        <f t="shared" si="11"/>
        <v>61085.81</v>
      </c>
      <c r="F91" s="374">
        <f t="shared" si="9"/>
        <v>62918.384299999998</v>
      </c>
      <c r="G91" s="375"/>
      <c r="H91" s="374">
        <f t="shared" si="10"/>
        <v>63547.568142999997</v>
      </c>
      <c r="J91" s="179">
        <f t="shared" si="8"/>
        <v>64818.51950586</v>
      </c>
      <c r="K91" s="179"/>
    </row>
    <row r="92" spans="1:13" s="670" customFormat="1" x14ac:dyDescent="0.3">
      <c r="A92" s="665" t="s">
        <v>195</v>
      </c>
      <c r="B92" s="666"/>
      <c r="C92" s="667"/>
      <c r="D92" s="668"/>
      <c r="E92" s="667"/>
      <c r="F92" s="669"/>
      <c r="G92" s="667"/>
      <c r="J92" s="713"/>
      <c r="K92" s="716"/>
      <c r="L92" s="667"/>
      <c r="M92" s="667"/>
    </row>
    <row r="93" spans="1:13" x14ac:dyDescent="0.3">
      <c r="A93" s="453" t="s">
        <v>90</v>
      </c>
      <c r="B93" s="295">
        <v>612.58000000000004</v>
      </c>
      <c r="C93" s="295">
        <v>554.34</v>
      </c>
      <c r="D93" s="296">
        <f t="shared" si="11"/>
        <v>618.70580000000007</v>
      </c>
      <c r="E93" s="296">
        <f t="shared" si="11"/>
        <v>559.88340000000005</v>
      </c>
      <c r="F93" s="297">
        <f t="shared" si="9"/>
        <v>637.26697400000012</v>
      </c>
      <c r="G93" s="298">
        <f t="shared" si="9"/>
        <v>576.67990200000008</v>
      </c>
      <c r="H93" s="297">
        <f>IF(F93*0.01&lt;9.58,F93+9.58,F93*1.01)</f>
        <v>646.84697400000016</v>
      </c>
      <c r="I93" s="298">
        <f>IF(G93*0.01&lt;9.58,G93+9.58,G93*1.01)</f>
        <v>586.25990200000012</v>
      </c>
      <c r="J93" s="710">
        <f t="shared" si="8"/>
        <v>659.78391348000014</v>
      </c>
      <c r="K93" s="702">
        <f t="shared" si="8"/>
        <v>597.98510004000013</v>
      </c>
    </row>
    <row r="94" spans="1:13" x14ac:dyDescent="0.3">
      <c r="A94" s="453" t="s">
        <v>196</v>
      </c>
      <c r="B94" s="295">
        <v>612.58000000000004</v>
      </c>
      <c r="C94" s="295">
        <v>567.44000000000005</v>
      </c>
      <c r="D94" s="296">
        <f t="shared" si="11"/>
        <v>618.70580000000007</v>
      </c>
      <c r="E94" s="296">
        <f t="shared" si="11"/>
        <v>573.11440000000005</v>
      </c>
      <c r="F94" s="297">
        <f t="shared" si="9"/>
        <v>637.26697400000012</v>
      </c>
      <c r="G94" s="298">
        <f t="shared" si="9"/>
        <v>590.30783200000008</v>
      </c>
      <c r="H94" s="297">
        <f t="shared" ref="H94:I107" si="12">IF(F94*0.01&lt;9.58,F94+9.58,F94*1.01)</f>
        <v>646.84697400000016</v>
      </c>
      <c r="I94" s="298">
        <f t="shared" si="12"/>
        <v>599.88783200000012</v>
      </c>
      <c r="J94" s="710">
        <f t="shared" si="8"/>
        <v>659.78391348000014</v>
      </c>
      <c r="K94" s="702">
        <f t="shared" si="8"/>
        <v>611.88558864000015</v>
      </c>
    </row>
    <row r="95" spans="1:13" x14ac:dyDescent="0.3">
      <c r="A95" s="453" t="s">
        <v>197</v>
      </c>
      <c r="B95" s="295">
        <v>613.01</v>
      </c>
      <c r="C95" s="295">
        <v>612.58000000000004</v>
      </c>
      <c r="D95" s="296">
        <f t="shared" si="11"/>
        <v>619.14009999999996</v>
      </c>
      <c r="E95" s="296">
        <f t="shared" si="11"/>
        <v>618.70580000000007</v>
      </c>
      <c r="F95" s="297">
        <f t="shared" si="9"/>
        <v>637.71430299999997</v>
      </c>
      <c r="G95" s="298">
        <f t="shared" si="9"/>
        <v>637.26697400000012</v>
      </c>
      <c r="H95" s="297">
        <f t="shared" si="12"/>
        <v>647.29430300000001</v>
      </c>
      <c r="I95" s="298">
        <f t="shared" si="12"/>
        <v>646.84697400000016</v>
      </c>
      <c r="J95" s="710">
        <f t="shared" si="8"/>
        <v>660.24018906000003</v>
      </c>
      <c r="K95" s="702">
        <f t="shared" si="8"/>
        <v>659.78391348000014</v>
      </c>
    </row>
    <row r="96" spans="1:13" x14ac:dyDescent="0.3">
      <c r="A96" s="453" t="s">
        <v>198</v>
      </c>
      <c r="B96" s="295">
        <v>614.75</v>
      </c>
      <c r="C96" s="295">
        <v>612.58000000000004</v>
      </c>
      <c r="D96" s="296">
        <f t="shared" si="11"/>
        <v>620.89750000000004</v>
      </c>
      <c r="E96" s="296">
        <f t="shared" si="11"/>
        <v>618.70580000000007</v>
      </c>
      <c r="F96" s="297">
        <f t="shared" si="9"/>
        <v>639.52442500000006</v>
      </c>
      <c r="G96" s="298">
        <f t="shared" si="9"/>
        <v>637.26697400000012</v>
      </c>
      <c r="H96" s="297">
        <f t="shared" si="12"/>
        <v>649.10442500000011</v>
      </c>
      <c r="I96" s="298">
        <f t="shared" si="12"/>
        <v>646.84697400000016</v>
      </c>
      <c r="J96" s="710">
        <f t="shared" si="8"/>
        <v>662.08651350000014</v>
      </c>
      <c r="K96" s="702">
        <f t="shared" si="8"/>
        <v>659.78391348000014</v>
      </c>
    </row>
    <row r="97" spans="1:13" x14ac:dyDescent="0.3">
      <c r="A97" s="453" t="s">
        <v>199</v>
      </c>
      <c r="B97" s="295">
        <v>616.66</v>
      </c>
      <c r="C97" s="295">
        <v>613.01</v>
      </c>
      <c r="D97" s="296">
        <f t="shared" si="11"/>
        <v>622.82659999999998</v>
      </c>
      <c r="E97" s="296">
        <f t="shared" si="11"/>
        <v>619.14009999999996</v>
      </c>
      <c r="F97" s="297">
        <f t="shared" si="9"/>
        <v>641.51139799999999</v>
      </c>
      <c r="G97" s="298">
        <f t="shared" si="9"/>
        <v>637.71430299999997</v>
      </c>
      <c r="H97" s="297">
        <f t="shared" si="12"/>
        <v>651.09139800000003</v>
      </c>
      <c r="I97" s="298">
        <f t="shared" si="12"/>
        <v>647.29430300000001</v>
      </c>
      <c r="J97" s="710">
        <f t="shared" si="8"/>
        <v>664.11322596000002</v>
      </c>
      <c r="K97" s="702">
        <f t="shared" si="8"/>
        <v>660.24018906000003</v>
      </c>
    </row>
    <row r="98" spans="1:13" x14ac:dyDescent="0.3">
      <c r="A98" s="453" t="s">
        <v>200</v>
      </c>
      <c r="B98" s="295">
        <v>618.37</v>
      </c>
      <c r="C98" s="295">
        <v>614.75</v>
      </c>
      <c r="D98" s="296">
        <f t="shared" si="11"/>
        <v>624.55370000000005</v>
      </c>
      <c r="E98" s="296">
        <f t="shared" si="11"/>
        <v>620.89750000000004</v>
      </c>
      <c r="F98" s="297">
        <f t="shared" si="9"/>
        <v>643.29031100000009</v>
      </c>
      <c r="G98" s="298">
        <f t="shared" si="9"/>
        <v>639.52442500000006</v>
      </c>
      <c r="H98" s="297">
        <f t="shared" si="12"/>
        <v>652.87031100000013</v>
      </c>
      <c r="I98" s="298">
        <f t="shared" si="12"/>
        <v>649.10442500000011</v>
      </c>
      <c r="J98" s="710">
        <f t="shared" si="8"/>
        <v>665.92771722000009</v>
      </c>
      <c r="K98" s="702">
        <f t="shared" si="8"/>
        <v>662.08651350000014</v>
      </c>
    </row>
    <row r="99" spans="1:13" x14ac:dyDescent="0.3">
      <c r="A99" s="453" t="s">
        <v>201</v>
      </c>
      <c r="B99" s="295">
        <v>620.09</v>
      </c>
      <c r="C99" s="295">
        <v>616.66</v>
      </c>
      <c r="D99" s="296">
        <f t="shared" si="11"/>
        <v>626.29090000000008</v>
      </c>
      <c r="E99" s="296">
        <f t="shared" si="11"/>
        <v>622.82659999999998</v>
      </c>
      <c r="F99" s="297">
        <f t="shared" si="9"/>
        <v>645.07962700000007</v>
      </c>
      <c r="G99" s="298">
        <f t="shared" si="9"/>
        <v>641.51139799999999</v>
      </c>
      <c r="H99" s="297">
        <f t="shared" si="12"/>
        <v>654.65962700000011</v>
      </c>
      <c r="I99" s="298">
        <f t="shared" si="12"/>
        <v>651.09139800000003</v>
      </c>
      <c r="J99" s="710">
        <f t="shared" si="8"/>
        <v>667.75281954000013</v>
      </c>
      <c r="K99" s="702">
        <f t="shared" si="8"/>
        <v>664.11322596000002</v>
      </c>
    </row>
    <row r="100" spans="1:13" x14ac:dyDescent="0.3">
      <c r="A100" s="453" t="s">
        <v>202</v>
      </c>
      <c r="B100" s="295">
        <v>621.88</v>
      </c>
      <c r="C100" s="295">
        <v>618.37</v>
      </c>
      <c r="D100" s="296">
        <f t="shared" si="11"/>
        <v>628.09879999999998</v>
      </c>
      <c r="E100" s="296">
        <f t="shared" si="11"/>
        <v>624.55370000000005</v>
      </c>
      <c r="F100" s="297">
        <f t="shared" si="9"/>
        <v>646.94176400000003</v>
      </c>
      <c r="G100" s="298">
        <f t="shared" si="9"/>
        <v>643.29031100000009</v>
      </c>
      <c r="H100" s="297">
        <f t="shared" si="12"/>
        <v>656.52176400000008</v>
      </c>
      <c r="I100" s="298">
        <f t="shared" si="12"/>
        <v>652.87031100000013</v>
      </c>
      <c r="J100" s="710">
        <f t="shared" si="8"/>
        <v>669.6521992800001</v>
      </c>
      <c r="K100" s="702">
        <f t="shared" si="8"/>
        <v>665.92771722000009</v>
      </c>
    </row>
    <row r="101" spans="1:13" x14ac:dyDescent="0.3">
      <c r="A101" s="453" t="s">
        <v>203</v>
      </c>
      <c r="B101" s="295">
        <v>623.71</v>
      </c>
      <c r="C101" s="295">
        <v>620.09</v>
      </c>
      <c r="D101" s="296">
        <f t="shared" si="11"/>
        <v>629.94710000000009</v>
      </c>
      <c r="E101" s="296">
        <f t="shared" si="11"/>
        <v>626.29090000000008</v>
      </c>
      <c r="F101" s="297">
        <f t="shared" si="9"/>
        <v>648.8455130000001</v>
      </c>
      <c r="G101" s="298">
        <f t="shared" si="9"/>
        <v>645.07962700000007</v>
      </c>
      <c r="H101" s="297">
        <f t="shared" si="12"/>
        <v>658.42551300000014</v>
      </c>
      <c r="I101" s="298">
        <f t="shared" si="12"/>
        <v>654.65962700000011</v>
      </c>
      <c r="J101" s="710">
        <f t="shared" si="8"/>
        <v>671.5940232600002</v>
      </c>
      <c r="K101" s="702">
        <f t="shared" si="8"/>
        <v>667.75281954000013</v>
      </c>
    </row>
    <row r="102" spans="1:13" x14ac:dyDescent="0.3">
      <c r="A102" s="453" t="s">
        <v>204</v>
      </c>
      <c r="B102" s="295">
        <v>625.63</v>
      </c>
      <c r="C102" s="295">
        <v>621.88</v>
      </c>
      <c r="D102" s="296">
        <f t="shared" si="11"/>
        <v>631.88630000000001</v>
      </c>
      <c r="E102" s="296">
        <f t="shared" si="11"/>
        <v>628.09879999999998</v>
      </c>
      <c r="F102" s="297">
        <f t="shared" si="9"/>
        <v>650.84288900000001</v>
      </c>
      <c r="G102" s="298">
        <f t="shared" si="9"/>
        <v>646.94176400000003</v>
      </c>
      <c r="H102" s="297">
        <f t="shared" si="12"/>
        <v>660.42288900000005</v>
      </c>
      <c r="I102" s="298">
        <f t="shared" si="12"/>
        <v>656.52176400000008</v>
      </c>
      <c r="J102" s="710">
        <f t="shared" si="8"/>
        <v>673.63134678000006</v>
      </c>
      <c r="K102" s="702">
        <f t="shared" si="8"/>
        <v>669.6521992800001</v>
      </c>
    </row>
    <row r="103" spans="1:13" x14ac:dyDescent="0.3">
      <c r="A103" s="453" t="s">
        <v>205</v>
      </c>
      <c r="B103" s="295">
        <v>627.49</v>
      </c>
      <c r="C103" s="295">
        <v>623.71</v>
      </c>
      <c r="D103" s="296">
        <f t="shared" si="11"/>
        <v>633.76490000000001</v>
      </c>
      <c r="E103" s="296">
        <f t="shared" si="11"/>
        <v>629.94710000000009</v>
      </c>
      <c r="F103" s="297">
        <f t="shared" si="9"/>
        <v>652.77784700000007</v>
      </c>
      <c r="G103" s="298">
        <f t="shared" si="9"/>
        <v>648.8455130000001</v>
      </c>
      <c r="H103" s="297">
        <f t="shared" si="12"/>
        <v>662.35784700000011</v>
      </c>
      <c r="I103" s="298">
        <f t="shared" si="12"/>
        <v>658.42551300000014</v>
      </c>
      <c r="J103" s="710">
        <f t="shared" si="8"/>
        <v>675.60500394000007</v>
      </c>
      <c r="K103" s="702">
        <f t="shared" si="8"/>
        <v>671.5940232600002</v>
      </c>
    </row>
    <row r="104" spans="1:13" x14ac:dyDescent="0.3">
      <c r="A104" s="453" t="s">
        <v>206</v>
      </c>
      <c r="B104" s="295">
        <v>629.46</v>
      </c>
      <c r="C104" s="295">
        <v>625.63</v>
      </c>
      <c r="D104" s="296">
        <f t="shared" si="11"/>
        <v>635.7546000000001</v>
      </c>
      <c r="E104" s="296">
        <f t="shared" si="11"/>
        <v>631.88630000000001</v>
      </c>
      <c r="F104" s="297">
        <f t="shared" si="9"/>
        <v>654.82723800000008</v>
      </c>
      <c r="G104" s="298">
        <f t="shared" si="9"/>
        <v>650.84288900000001</v>
      </c>
      <c r="H104" s="297">
        <f t="shared" si="12"/>
        <v>664.40723800000012</v>
      </c>
      <c r="I104" s="298">
        <f t="shared" si="12"/>
        <v>660.42288900000005</v>
      </c>
      <c r="J104" s="710">
        <f t="shared" si="8"/>
        <v>677.69538276000014</v>
      </c>
      <c r="K104" s="702">
        <f t="shared" si="8"/>
        <v>673.63134678000006</v>
      </c>
    </row>
    <row r="105" spans="1:13" x14ac:dyDescent="0.3">
      <c r="A105" s="453" t="s">
        <v>207</v>
      </c>
      <c r="B105" s="295">
        <v>631.34</v>
      </c>
      <c r="C105" s="295">
        <v>627.49</v>
      </c>
      <c r="D105" s="296">
        <f t="shared" si="11"/>
        <v>637.65340000000003</v>
      </c>
      <c r="E105" s="296">
        <f t="shared" si="11"/>
        <v>633.76490000000001</v>
      </c>
      <c r="F105" s="297">
        <f t="shared" si="9"/>
        <v>656.78300200000001</v>
      </c>
      <c r="G105" s="298">
        <f t="shared" si="9"/>
        <v>652.77784700000007</v>
      </c>
      <c r="H105" s="297">
        <f t="shared" si="12"/>
        <v>666.36300200000005</v>
      </c>
      <c r="I105" s="298">
        <f t="shared" si="12"/>
        <v>662.35784700000011</v>
      </c>
      <c r="J105" s="710">
        <f t="shared" si="8"/>
        <v>679.69026204000011</v>
      </c>
      <c r="K105" s="702">
        <f t="shared" si="8"/>
        <v>675.60500394000007</v>
      </c>
    </row>
    <row r="106" spans="1:13" x14ac:dyDescent="0.3">
      <c r="B106" s="278"/>
      <c r="C106" s="295">
        <v>629.46</v>
      </c>
      <c r="D106" s="296"/>
      <c r="E106" s="296">
        <f t="shared" si="11"/>
        <v>635.7546000000001</v>
      </c>
      <c r="F106" s="272"/>
      <c r="G106" s="298">
        <f t="shared" si="9"/>
        <v>654.82723800000008</v>
      </c>
      <c r="H106" s="299"/>
      <c r="I106" s="298">
        <f t="shared" si="12"/>
        <v>664.40723800000012</v>
      </c>
      <c r="J106" s="710"/>
      <c r="K106" s="702">
        <f t="shared" si="8"/>
        <v>677.69538276000014</v>
      </c>
    </row>
    <row r="107" spans="1:13" s="275" customFormat="1" x14ac:dyDescent="0.3">
      <c r="A107" s="452"/>
      <c r="B107" s="271"/>
      <c r="C107" s="298">
        <v>631.34</v>
      </c>
      <c r="D107" s="312"/>
      <c r="E107" s="312">
        <f t="shared" si="11"/>
        <v>637.65340000000003</v>
      </c>
      <c r="F107" s="272"/>
      <c r="G107" s="298">
        <f t="shared" si="9"/>
        <v>656.78300200000001</v>
      </c>
      <c r="H107" s="579"/>
      <c r="I107" s="298">
        <f t="shared" si="12"/>
        <v>666.36300200000005</v>
      </c>
      <c r="J107" s="710"/>
      <c r="K107" s="717">
        <f t="shared" si="8"/>
        <v>679.69026204000011</v>
      </c>
      <c r="L107" s="271"/>
      <c r="M107" s="271"/>
    </row>
    <row r="108" spans="1:13" s="294" customFormat="1" x14ac:dyDescent="0.3">
      <c r="A108" s="455" t="s">
        <v>208</v>
      </c>
      <c r="B108" s="580">
        <v>51340</v>
      </c>
      <c r="C108" s="580">
        <v>46355</v>
      </c>
      <c r="D108" s="311">
        <f t="shared" si="11"/>
        <v>51853.4</v>
      </c>
      <c r="E108" s="311">
        <f t="shared" si="11"/>
        <v>46818.55</v>
      </c>
      <c r="F108" s="260">
        <f t="shared" si="9"/>
        <v>53409.002</v>
      </c>
      <c r="G108" s="580">
        <f t="shared" si="9"/>
        <v>48223.106500000002</v>
      </c>
      <c r="H108" s="260">
        <f t="shared" ref="H108:I123" si="13">IF(F108*0.01&lt;500, F108+500, F108*1.01)</f>
        <v>53943.092020000004</v>
      </c>
      <c r="I108" s="580">
        <f t="shared" si="13"/>
        <v>48723.106500000002</v>
      </c>
      <c r="J108" s="177">
        <f t="shared" si="8"/>
        <v>55021.953860400004</v>
      </c>
      <c r="K108" s="718">
        <f t="shared" si="8"/>
        <v>49697.568630000002</v>
      </c>
      <c r="L108" s="292"/>
      <c r="M108" s="292"/>
    </row>
    <row r="109" spans="1:13" x14ac:dyDescent="0.3">
      <c r="B109" s="277">
        <v>52595</v>
      </c>
      <c r="C109" s="277">
        <v>48782</v>
      </c>
      <c r="D109" s="290">
        <f t="shared" si="11"/>
        <v>53120.95</v>
      </c>
      <c r="E109" s="290">
        <f t="shared" si="11"/>
        <v>49269.82</v>
      </c>
      <c r="F109" s="272">
        <f t="shared" si="9"/>
        <v>54714.578499999996</v>
      </c>
      <c r="G109" s="270">
        <f t="shared" si="9"/>
        <v>50747.914600000004</v>
      </c>
      <c r="H109" s="272">
        <f t="shared" si="13"/>
        <v>55261.724284999997</v>
      </c>
      <c r="I109" s="270">
        <f t="shared" si="13"/>
        <v>51255.393746000002</v>
      </c>
      <c r="J109" s="179">
        <f t="shared" si="8"/>
        <v>56366.958770699996</v>
      </c>
      <c r="K109" s="718">
        <f t="shared" si="8"/>
        <v>52280.501620920004</v>
      </c>
    </row>
    <row r="110" spans="1:13" x14ac:dyDescent="0.3">
      <c r="B110" s="277">
        <v>54062</v>
      </c>
      <c r="C110" s="277">
        <v>51340</v>
      </c>
      <c r="D110" s="290">
        <f t="shared" si="11"/>
        <v>54602.62</v>
      </c>
      <c r="E110" s="290">
        <f t="shared" si="11"/>
        <v>51853.4</v>
      </c>
      <c r="F110" s="272">
        <f t="shared" si="9"/>
        <v>56240.698600000003</v>
      </c>
      <c r="G110" s="270">
        <f t="shared" si="9"/>
        <v>53409.002</v>
      </c>
      <c r="H110" s="272">
        <f t="shared" si="13"/>
        <v>56803.105586000005</v>
      </c>
      <c r="I110" s="270">
        <f t="shared" si="13"/>
        <v>53943.092020000004</v>
      </c>
      <c r="J110" s="179">
        <f t="shared" si="8"/>
        <v>57939.167697720004</v>
      </c>
      <c r="K110" s="718">
        <f t="shared" si="8"/>
        <v>55021.953860400004</v>
      </c>
    </row>
    <row r="111" spans="1:13" x14ac:dyDescent="0.3">
      <c r="B111" s="277">
        <v>55534</v>
      </c>
      <c r="C111" s="277">
        <v>52595</v>
      </c>
      <c r="D111" s="290">
        <f t="shared" si="11"/>
        <v>56089.340000000004</v>
      </c>
      <c r="E111" s="290">
        <f t="shared" si="11"/>
        <v>53120.95</v>
      </c>
      <c r="F111" s="272">
        <f t="shared" si="9"/>
        <v>57772.020200000006</v>
      </c>
      <c r="G111" s="270">
        <f t="shared" si="9"/>
        <v>54714.578499999996</v>
      </c>
      <c r="H111" s="272">
        <f t="shared" si="13"/>
        <v>58349.74040200001</v>
      </c>
      <c r="I111" s="270">
        <f t="shared" si="13"/>
        <v>55261.724284999997</v>
      </c>
      <c r="J111" s="179">
        <f t="shared" si="8"/>
        <v>59516.735210040009</v>
      </c>
      <c r="K111" s="718">
        <f t="shared" si="8"/>
        <v>56366.958770699996</v>
      </c>
    </row>
    <row r="112" spans="1:13" x14ac:dyDescent="0.3">
      <c r="B112" s="277">
        <v>57008</v>
      </c>
      <c r="C112" s="277">
        <v>54062</v>
      </c>
      <c r="D112" s="290">
        <f t="shared" si="11"/>
        <v>57578.080000000002</v>
      </c>
      <c r="E112" s="290">
        <f t="shared" si="11"/>
        <v>54602.62</v>
      </c>
      <c r="F112" s="272">
        <f t="shared" si="9"/>
        <v>59305.422400000003</v>
      </c>
      <c r="G112" s="270">
        <f t="shared" si="9"/>
        <v>56240.698600000003</v>
      </c>
      <c r="H112" s="272">
        <f t="shared" si="13"/>
        <v>59898.476624000003</v>
      </c>
      <c r="I112" s="270">
        <f t="shared" si="13"/>
        <v>56803.105586000005</v>
      </c>
      <c r="J112" s="179">
        <f t="shared" si="8"/>
        <v>61096.44615648</v>
      </c>
      <c r="K112" s="718">
        <f t="shared" si="8"/>
        <v>57939.167697720004</v>
      </c>
    </row>
    <row r="113" spans="1:13" x14ac:dyDescent="0.3">
      <c r="B113" s="277">
        <v>58320</v>
      </c>
      <c r="C113" s="277">
        <v>55534</v>
      </c>
      <c r="D113" s="290">
        <f t="shared" si="11"/>
        <v>58903.199999999997</v>
      </c>
      <c r="E113" s="290">
        <f t="shared" si="11"/>
        <v>56089.340000000004</v>
      </c>
      <c r="F113" s="272">
        <f t="shared" si="9"/>
        <v>60670.296000000002</v>
      </c>
      <c r="G113" s="270">
        <f t="shared" si="9"/>
        <v>57772.020200000006</v>
      </c>
      <c r="H113" s="272">
        <f t="shared" si="13"/>
        <v>61276.998960000004</v>
      </c>
      <c r="I113" s="270">
        <f t="shared" si="13"/>
        <v>58349.74040200001</v>
      </c>
      <c r="J113" s="179">
        <f t="shared" si="8"/>
        <v>62502.538939200007</v>
      </c>
      <c r="K113" s="718">
        <f t="shared" si="8"/>
        <v>59516.735210040009</v>
      </c>
    </row>
    <row r="114" spans="1:13" x14ac:dyDescent="0.3">
      <c r="B114" s="277">
        <v>59666</v>
      </c>
      <c r="C114" s="277">
        <v>57008</v>
      </c>
      <c r="D114" s="290">
        <f t="shared" si="11"/>
        <v>60262.66</v>
      </c>
      <c r="E114" s="290">
        <f t="shared" si="11"/>
        <v>57578.080000000002</v>
      </c>
      <c r="F114" s="272">
        <f t="shared" si="9"/>
        <v>62070.539800000006</v>
      </c>
      <c r="G114" s="270">
        <f t="shared" si="9"/>
        <v>59305.422400000003</v>
      </c>
      <c r="H114" s="272">
        <f t="shared" si="13"/>
        <v>62691.245198000004</v>
      </c>
      <c r="I114" s="270">
        <f t="shared" si="13"/>
        <v>59898.476624000003</v>
      </c>
      <c r="J114" s="179">
        <f t="shared" si="8"/>
        <v>63945.070101960002</v>
      </c>
      <c r="K114" s="718">
        <f t="shared" si="8"/>
        <v>61096.44615648</v>
      </c>
    </row>
    <row r="115" spans="1:13" x14ac:dyDescent="0.3">
      <c r="B115" s="277">
        <v>60971</v>
      </c>
      <c r="C115" s="277">
        <v>58320</v>
      </c>
      <c r="D115" s="290">
        <f t="shared" si="11"/>
        <v>61580.71</v>
      </c>
      <c r="E115" s="290">
        <f t="shared" si="11"/>
        <v>58903.199999999997</v>
      </c>
      <c r="F115" s="272">
        <f t="shared" si="9"/>
        <v>63428.131300000001</v>
      </c>
      <c r="G115" s="270">
        <f t="shared" si="9"/>
        <v>60670.296000000002</v>
      </c>
      <c r="H115" s="272">
        <f t="shared" si="13"/>
        <v>64062.412613</v>
      </c>
      <c r="I115" s="270">
        <f t="shared" si="13"/>
        <v>61276.998960000004</v>
      </c>
      <c r="J115" s="179">
        <f t="shared" si="8"/>
        <v>65343.660865260004</v>
      </c>
      <c r="K115" s="718">
        <f t="shared" si="8"/>
        <v>62502.538939200007</v>
      </c>
    </row>
    <row r="116" spans="1:13" x14ac:dyDescent="0.3">
      <c r="B116" s="277">
        <v>62270</v>
      </c>
      <c r="C116" s="277">
        <v>59666</v>
      </c>
      <c r="D116" s="290">
        <f t="shared" si="11"/>
        <v>62892.7</v>
      </c>
      <c r="E116" s="290">
        <f t="shared" si="11"/>
        <v>60262.66</v>
      </c>
      <c r="F116" s="272">
        <f t="shared" si="9"/>
        <v>64779.481</v>
      </c>
      <c r="G116" s="270">
        <f t="shared" si="9"/>
        <v>62070.539800000006</v>
      </c>
      <c r="H116" s="272">
        <f t="shared" si="13"/>
        <v>65427.275809999999</v>
      </c>
      <c r="I116" s="270">
        <f t="shared" si="13"/>
        <v>62691.245198000004</v>
      </c>
      <c r="J116" s="179">
        <f t="shared" si="8"/>
        <v>66735.821326200006</v>
      </c>
      <c r="K116" s="718">
        <f t="shared" si="8"/>
        <v>63945.070101960002</v>
      </c>
    </row>
    <row r="117" spans="1:13" x14ac:dyDescent="0.3">
      <c r="B117" s="278"/>
      <c r="C117" s="277">
        <v>60971</v>
      </c>
      <c r="D117" s="290"/>
      <c r="E117" s="290">
        <f t="shared" si="11"/>
        <v>61580.71</v>
      </c>
      <c r="F117" s="272"/>
      <c r="G117" s="270">
        <f t="shared" si="9"/>
        <v>63428.131300000001</v>
      </c>
      <c r="H117" s="272"/>
      <c r="I117" s="270">
        <f t="shared" si="13"/>
        <v>64062.412613</v>
      </c>
      <c r="J117" s="179"/>
      <c r="K117" s="718">
        <f t="shared" si="8"/>
        <v>65343.660865260004</v>
      </c>
    </row>
    <row r="118" spans="1:13" x14ac:dyDescent="0.3">
      <c r="B118" s="278"/>
      <c r="C118" s="277">
        <v>62270</v>
      </c>
      <c r="D118" s="290"/>
      <c r="E118" s="290">
        <f t="shared" si="11"/>
        <v>62892.7</v>
      </c>
      <c r="F118" s="272"/>
      <c r="G118" s="270">
        <f t="shared" si="9"/>
        <v>64779.481</v>
      </c>
      <c r="H118" s="272"/>
      <c r="I118" s="270">
        <f t="shared" si="13"/>
        <v>65427.275809999999</v>
      </c>
      <c r="J118" s="179"/>
      <c r="K118" s="718">
        <f t="shared" si="8"/>
        <v>66735.821326200006</v>
      </c>
    </row>
    <row r="119" spans="1:13" x14ac:dyDescent="0.3">
      <c r="A119" s="453" t="s">
        <v>67</v>
      </c>
      <c r="B119" s="277">
        <v>64502</v>
      </c>
      <c r="C119" s="277">
        <v>64502</v>
      </c>
      <c r="D119" s="290">
        <f t="shared" si="11"/>
        <v>65147.020000000004</v>
      </c>
      <c r="E119" s="290">
        <f t="shared" si="11"/>
        <v>65147.020000000004</v>
      </c>
      <c r="F119" s="272">
        <f t="shared" si="9"/>
        <v>67101.430600000007</v>
      </c>
      <c r="G119" s="270">
        <f t="shared" si="9"/>
        <v>67101.430600000007</v>
      </c>
      <c r="H119" s="272">
        <f t="shared" si="13"/>
        <v>67772.444906000004</v>
      </c>
      <c r="I119" s="270">
        <f t="shared" si="13"/>
        <v>67772.444906000004</v>
      </c>
      <c r="J119" s="179">
        <f t="shared" si="8"/>
        <v>69127.893804120002</v>
      </c>
      <c r="K119" s="718">
        <f t="shared" si="8"/>
        <v>69127.893804120002</v>
      </c>
    </row>
    <row r="120" spans="1:13" s="275" customFormat="1" x14ac:dyDescent="0.3">
      <c r="A120" s="452" t="s">
        <v>68</v>
      </c>
      <c r="B120" s="270">
        <v>66743</v>
      </c>
      <c r="C120" s="270">
        <v>66743</v>
      </c>
      <c r="D120" s="289">
        <f t="shared" si="11"/>
        <v>67410.430000000008</v>
      </c>
      <c r="E120" s="289">
        <f t="shared" si="11"/>
        <v>67410.430000000008</v>
      </c>
      <c r="F120" s="272">
        <f t="shared" si="9"/>
        <v>69432.742900000012</v>
      </c>
      <c r="G120" s="270">
        <f t="shared" si="9"/>
        <v>69432.742900000012</v>
      </c>
      <c r="H120" s="272">
        <f>IF(F120*0.01&lt;500, F120+500, F120*1.01)</f>
        <v>70127.070329000009</v>
      </c>
      <c r="I120" s="270">
        <f t="shared" si="13"/>
        <v>70127.070329000009</v>
      </c>
      <c r="J120" s="179">
        <f t="shared" si="8"/>
        <v>71529.611735580009</v>
      </c>
      <c r="K120" s="719">
        <f t="shared" si="8"/>
        <v>71529.611735580009</v>
      </c>
      <c r="L120" s="271"/>
      <c r="M120" s="271"/>
    </row>
    <row r="121" spans="1:13" s="294" customFormat="1" x14ac:dyDescent="0.3">
      <c r="A121" s="455" t="s">
        <v>209</v>
      </c>
      <c r="B121" s="580">
        <v>40368</v>
      </c>
      <c r="C121" s="580">
        <v>36487</v>
      </c>
      <c r="D121" s="311">
        <f t="shared" si="11"/>
        <v>40771.68</v>
      </c>
      <c r="E121" s="311">
        <f t="shared" si="11"/>
        <v>36851.870000000003</v>
      </c>
      <c r="F121" s="260">
        <f t="shared" si="9"/>
        <v>41994.830399999999</v>
      </c>
      <c r="G121" s="580">
        <f t="shared" si="9"/>
        <v>37957.426100000004</v>
      </c>
      <c r="H121" s="580">
        <f t="shared" si="13"/>
        <v>42494.830399999999</v>
      </c>
      <c r="I121" s="580">
        <f t="shared" si="13"/>
        <v>38457.426100000004</v>
      </c>
      <c r="J121" s="177">
        <f t="shared" si="8"/>
        <v>43344.727008000002</v>
      </c>
      <c r="K121" s="709">
        <f t="shared" si="8"/>
        <v>39226.574622000007</v>
      </c>
      <c r="L121" s="292"/>
      <c r="M121" s="292"/>
    </row>
    <row r="122" spans="1:13" x14ac:dyDescent="0.3">
      <c r="B122" s="277">
        <v>41699</v>
      </c>
      <c r="C122" s="277">
        <v>38906</v>
      </c>
      <c r="D122" s="290">
        <f t="shared" si="11"/>
        <v>42115.99</v>
      </c>
      <c r="E122" s="290">
        <f t="shared" si="11"/>
        <v>39295.06</v>
      </c>
      <c r="F122" s="272">
        <f t="shared" si="9"/>
        <v>43379.469700000001</v>
      </c>
      <c r="G122" s="270">
        <f t="shared" si="9"/>
        <v>40473.911800000002</v>
      </c>
      <c r="H122" s="270">
        <f t="shared" si="13"/>
        <v>43879.469700000001</v>
      </c>
      <c r="I122" s="270">
        <f t="shared" si="13"/>
        <v>40973.911800000002</v>
      </c>
      <c r="J122" s="179">
        <f t="shared" si="8"/>
        <v>44757.059094000004</v>
      </c>
      <c r="K122" s="708">
        <f t="shared" si="8"/>
        <v>41793.390036000004</v>
      </c>
    </row>
    <row r="123" spans="1:13" x14ac:dyDescent="0.3">
      <c r="B123" s="277">
        <v>43055</v>
      </c>
      <c r="C123" s="277">
        <v>40368</v>
      </c>
      <c r="D123" s="290">
        <f t="shared" si="11"/>
        <v>43485.55</v>
      </c>
      <c r="E123" s="290">
        <f t="shared" si="11"/>
        <v>40771.68</v>
      </c>
      <c r="F123" s="272">
        <f t="shared" si="9"/>
        <v>44790.116500000004</v>
      </c>
      <c r="G123" s="270">
        <f t="shared" si="9"/>
        <v>41994.830399999999</v>
      </c>
      <c r="H123" s="270">
        <f t="shared" si="13"/>
        <v>45290.116500000004</v>
      </c>
      <c r="I123" s="270">
        <f t="shared" si="13"/>
        <v>42494.830399999999</v>
      </c>
      <c r="J123" s="179">
        <f t="shared" si="8"/>
        <v>46195.918830000002</v>
      </c>
      <c r="K123" s="708">
        <f t="shared" si="8"/>
        <v>43344.727008000002</v>
      </c>
    </row>
    <row r="124" spans="1:13" x14ac:dyDescent="0.3">
      <c r="B124" s="277">
        <v>44412</v>
      </c>
      <c r="C124" s="277">
        <v>41699</v>
      </c>
      <c r="D124" s="290">
        <f t="shared" si="11"/>
        <v>44856.12</v>
      </c>
      <c r="E124" s="290">
        <f t="shared" si="11"/>
        <v>42115.99</v>
      </c>
      <c r="F124" s="272">
        <f t="shared" si="9"/>
        <v>46201.803600000007</v>
      </c>
      <c r="G124" s="270">
        <f t="shared" si="9"/>
        <v>43379.469700000001</v>
      </c>
      <c r="H124" s="270">
        <f t="shared" ref="H124:I128" si="14">IF(F124*0.01&lt;500, F124+500, F124*1.01)</f>
        <v>46701.803600000007</v>
      </c>
      <c r="I124" s="270">
        <f t="shared" si="14"/>
        <v>43879.469700000001</v>
      </c>
      <c r="J124" s="179">
        <f t="shared" si="8"/>
        <v>47635.839672000009</v>
      </c>
      <c r="K124" s="708">
        <f t="shared" si="8"/>
        <v>44757.059094000004</v>
      </c>
    </row>
    <row r="125" spans="1:13" x14ac:dyDescent="0.3">
      <c r="B125" s="277">
        <v>45769</v>
      </c>
      <c r="C125" s="277">
        <v>43055</v>
      </c>
      <c r="D125" s="290">
        <f t="shared" si="11"/>
        <v>46226.69</v>
      </c>
      <c r="E125" s="290">
        <f t="shared" si="11"/>
        <v>43485.55</v>
      </c>
      <c r="F125" s="272">
        <f t="shared" si="9"/>
        <v>47613.490700000002</v>
      </c>
      <c r="G125" s="270">
        <f t="shared" si="9"/>
        <v>44790.116500000004</v>
      </c>
      <c r="H125" s="270">
        <f t="shared" si="14"/>
        <v>48113.490700000002</v>
      </c>
      <c r="I125" s="270">
        <f t="shared" si="14"/>
        <v>45290.116500000004</v>
      </c>
      <c r="J125" s="179">
        <f t="shared" si="8"/>
        <v>49075.760514000001</v>
      </c>
      <c r="K125" s="708">
        <f t="shared" si="8"/>
        <v>46195.918830000002</v>
      </c>
    </row>
    <row r="126" spans="1:13" x14ac:dyDescent="0.3">
      <c r="B126" s="277">
        <v>47123</v>
      </c>
      <c r="C126" s="277">
        <v>44412</v>
      </c>
      <c r="D126" s="290">
        <f t="shared" si="11"/>
        <v>47594.23</v>
      </c>
      <c r="E126" s="290">
        <f t="shared" si="11"/>
        <v>44856.12</v>
      </c>
      <c r="F126" s="272">
        <f t="shared" si="9"/>
        <v>49022.056900000003</v>
      </c>
      <c r="G126" s="270">
        <f t="shared" si="9"/>
        <v>46201.803600000007</v>
      </c>
      <c r="H126" s="270">
        <f t="shared" si="14"/>
        <v>49522.056900000003</v>
      </c>
      <c r="I126" s="270">
        <f t="shared" si="14"/>
        <v>46701.803600000007</v>
      </c>
      <c r="J126" s="179">
        <f t="shared" si="8"/>
        <v>50512.498038000005</v>
      </c>
      <c r="K126" s="708">
        <f t="shared" si="8"/>
        <v>47635.839672000009</v>
      </c>
    </row>
    <row r="127" spans="1:13" x14ac:dyDescent="0.3">
      <c r="B127" s="277">
        <v>49365</v>
      </c>
      <c r="C127" s="277">
        <v>45769</v>
      </c>
      <c r="D127" s="290">
        <f t="shared" si="11"/>
        <v>49858.65</v>
      </c>
      <c r="E127" s="290">
        <f t="shared" si="11"/>
        <v>46226.69</v>
      </c>
      <c r="F127" s="272">
        <f t="shared" si="9"/>
        <v>51354.409500000002</v>
      </c>
      <c r="G127" s="270">
        <f t="shared" si="9"/>
        <v>47613.490700000002</v>
      </c>
      <c r="H127" s="270">
        <f t="shared" si="14"/>
        <v>51867.953594999999</v>
      </c>
      <c r="I127" s="270">
        <f t="shared" si="14"/>
        <v>48113.490700000002</v>
      </c>
      <c r="J127" s="179">
        <f t="shared" si="8"/>
        <v>52905.312666899998</v>
      </c>
      <c r="K127" s="708">
        <f t="shared" si="8"/>
        <v>49075.760514000001</v>
      </c>
    </row>
    <row r="128" spans="1:13" x14ac:dyDescent="0.3">
      <c r="B128" s="277">
        <v>51262</v>
      </c>
      <c r="C128" s="277">
        <v>47123</v>
      </c>
      <c r="D128" s="290">
        <f t="shared" si="11"/>
        <v>51774.62</v>
      </c>
      <c r="E128" s="290">
        <f t="shared" si="11"/>
        <v>47594.23</v>
      </c>
      <c r="F128" s="272">
        <f t="shared" si="9"/>
        <v>53327.858600000007</v>
      </c>
      <c r="G128" s="270">
        <f t="shared" si="9"/>
        <v>49022.056900000003</v>
      </c>
      <c r="H128" s="270">
        <f t="shared" si="14"/>
        <v>53861.137186000007</v>
      </c>
      <c r="I128" s="270">
        <f t="shared" si="14"/>
        <v>49522.056900000003</v>
      </c>
      <c r="J128" s="179">
        <f t="shared" si="8"/>
        <v>54938.359929720005</v>
      </c>
      <c r="K128" s="708">
        <f t="shared" si="8"/>
        <v>50512.498038000005</v>
      </c>
    </row>
    <row r="129" spans="1:13" x14ac:dyDescent="0.3">
      <c r="B129" s="278"/>
      <c r="C129" s="277">
        <v>49365</v>
      </c>
      <c r="D129" s="290"/>
      <c r="E129" s="290">
        <f t="shared" si="11"/>
        <v>49858.65</v>
      </c>
      <c r="F129" s="272"/>
      <c r="G129" s="270">
        <f t="shared" si="9"/>
        <v>51354.409500000002</v>
      </c>
      <c r="H129" s="273"/>
      <c r="I129" s="270">
        <f>IF(G129*0.01&lt;500, G129+500, G129*1.01)</f>
        <v>51867.953594999999</v>
      </c>
      <c r="J129" s="179"/>
      <c r="K129" s="708">
        <f t="shared" si="8"/>
        <v>52905.312666899998</v>
      </c>
    </row>
    <row r="130" spans="1:13" s="275" customFormat="1" x14ac:dyDescent="0.3">
      <c r="A130" s="452"/>
      <c r="B130" s="271"/>
      <c r="C130" s="270">
        <v>51262</v>
      </c>
      <c r="D130" s="289"/>
      <c r="E130" s="289">
        <f t="shared" si="11"/>
        <v>51774.62</v>
      </c>
      <c r="F130" s="272"/>
      <c r="G130" s="270">
        <f t="shared" si="9"/>
        <v>53327.858600000007</v>
      </c>
      <c r="H130" s="578"/>
      <c r="I130" s="270">
        <f>IF(G130*0.01&lt;500, G130+500, G130*1.01)</f>
        <v>53861.137186000007</v>
      </c>
      <c r="J130" s="179"/>
      <c r="K130" s="708">
        <f t="shared" si="8"/>
        <v>54938.359929720005</v>
      </c>
      <c r="L130" s="271"/>
      <c r="M130" s="271"/>
    </row>
    <row r="131" spans="1:13" s="294" customFormat="1" x14ac:dyDescent="0.3">
      <c r="A131" s="455" t="s">
        <v>210</v>
      </c>
      <c r="B131" s="580">
        <v>47297</v>
      </c>
      <c r="C131" s="292"/>
      <c r="D131" s="311">
        <f t="shared" si="11"/>
        <v>47769.97</v>
      </c>
      <c r="E131" s="292"/>
      <c r="F131" s="260">
        <f t="shared" si="9"/>
        <v>49203.069100000001</v>
      </c>
      <c r="G131" s="292"/>
      <c r="H131" s="260">
        <f t="shared" ref="H131:H176" si="15">IF(F131*0.01&lt;500, F131+500, F131*1.01)</f>
        <v>49703.069100000001</v>
      </c>
      <c r="I131" s="582"/>
      <c r="J131" s="177">
        <f t="shared" si="8"/>
        <v>50697.130482</v>
      </c>
      <c r="K131" s="720"/>
      <c r="L131" s="292"/>
      <c r="M131" s="292"/>
    </row>
    <row r="132" spans="1:13" x14ac:dyDescent="0.3">
      <c r="B132" s="277">
        <v>48728</v>
      </c>
      <c r="D132" s="290">
        <f t="shared" si="11"/>
        <v>49215.28</v>
      </c>
      <c r="F132" s="272">
        <f t="shared" si="9"/>
        <v>50691.738400000002</v>
      </c>
      <c r="H132" s="272">
        <f t="shared" si="15"/>
        <v>51198.655784000002</v>
      </c>
      <c r="I132" s="273"/>
      <c r="J132" s="179">
        <f t="shared" si="8"/>
        <v>52222.628899680007</v>
      </c>
    </row>
    <row r="133" spans="1:13" x14ac:dyDescent="0.3">
      <c r="B133" s="277">
        <v>50152</v>
      </c>
      <c r="D133" s="290">
        <f t="shared" si="11"/>
        <v>50653.520000000004</v>
      </c>
      <c r="F133" s="272">
        <f t="shared" si="9"/>
        <v>52173.125600000007</v>
      </c>
      <c r="H133" s="272">
        <f t="shared" si="15"/>
        <v>52694.856856000006</v>
      </c>
      <c r="I133" s="273"/>
      <c r="J133" s="179">
        <f t="shared" si="8"/>
        <v>53748.753993120008</v>
      </c>
    </row>
    <row r="134" spans="1:13" x14ac:dyDescent="0.3">
      <c r="B134" s="277">
        <v>51560</v>
      </c>
      <c r="D134" s="290">
        <f t="shared" si="11"/>
        <v>52075.6</v>
      </c>
      <c r="F134" s="272">
        <f t="shared" si="9"/>
        <v>53637.868000000002</v>
      </c>
      <c r="H134" s="272">
        <f t="shared" si="15"/>
        <v>54174.246680000004</v>
      </c>
      <c r="I134" s="273"/>
      <c r="J134" s="179">
        <f t="shared" si="8"/>
        <v>55257.731613600008</v>
      </c>
    </row>
    <row r="135" spans="1:13" x14ac:dyDescent="0.3">
      <c r="B135" s="277">
        <v>52984</v>
      </c>
      <c r="D135" s="290">
        <f t="shared" si="11"/>
        <v>53513.840000000004</v>
      </c>
      <c r="F135" s="272">
        <f t="shared" si="9"/>
        <v>55119.255200000007</v>
      </c>
      <c r="H135" s="272">
        <f t="shared" si="15"/>
        <v>55670.447752000007</v>
      </c>
      <c r="I135" s="273"/>
      <c r="J135" s="179">
        <f t="shared" si="8"/>
        <v>56783.856707040009</v>
      </c>
    </row>
    <row r="136" spans="1:13" x14ac:dyDescent="0.3">
      <c r="B136" s="277">
        <v>54394</v>
      </c>
      <c r="D136" s="290">
        <f t="shared" si="11"/>
        <v>54937.94</v>
      </c>
      <c r="F136" s="272">
        <f t="shared" si="9"/>
        <v>56586.078200000004</v>
      </c>
      <c r="H136" s="272">
        <f t="shared" si="15"/>
        <v>57151.938982000007</v>
      </c>
      <c r="I136" s="273"/>
      <c r="J136" s="179">
        <f t="shared" si="8"/>
        <v>58294.97776164001</v>
      </c>
    </row>
    <row r="137" spans="1:13" x14ac:dyDescent="0.3">
      <c r="B137" s="277">
        <v>56737</v>
      </c>
      <c r="D137" s="290">
        <f t="shared" si="11"/>
        <v>57304.37</v>
      </c>
      <c r="F137" s="272">
        <f t="shared" si="9"/>
        <v>59023.501100000001</v>
      </c>
      <c r="H137" s="272">
        <f t="shared" si="15"/>
        <v>59613.736110999998</v>
      </c>
      <c r="I137" s="273"/>
      <c r="J137" s="179">
        <f t="shared" si="8"/>
        <v>60806.010833219996</v>
      </c>
    </row>
    <row r="138" spans="1:13" x14ac:dyDescent="0.3">
      <c r="B138" s="277">
        <v>58877</v>
      </c>
      <c r="D138" s="290">
        <f t="shared" si="11"/>
        <v>59465.770000000004</v>
      </c>
      <c r="F138" s="272">
        <f t="shared" si="9"/>
        <v>61249.743100000007</v>
      </c>
      <c r="H138" s="272">
        <f t="shared" si="15"/>
        <v>61862.24053100001</v>
      </c>
      <c r="I138" s="273"/>
      <c r="J138" s="179">
        <f t="shared" si="8"/>
        <v>63099.485341620013</v>
      </c>
    </row>
    <row r="139" spans="1:13" s="275" customFormat="1" x14ac:dyDescent="0.3">
      <c r="A139" s="452"/>
      <c r="B139" s="270">
        <v>61074</v>
      </c>
      <c r="C139" s="271"/>
      <c r="D139" s="289">
        <f t="shared" si="11"/>
        <v>61684.74</v>
      </c>
      <c r="E139" s="271"/>
      <c r="F139" s="272">
        <f t="shared" si="9"/>
        <v>63535.282200000001</v>
      </c>
      <c r="G139" s="271"/>
      <c r="H139" s="272">
        <f t="shared" si="15"/>
        <v>64170.635022000002</v>
      </c>
      <c r="I139" s="578"/>
      <c r="J139" s="179">
        <f t="shared" si="8"/>
        <v>65454.047722440002</v>
      </c>
      <c r="K139" s="704"/>
      <c r="L139" s="271"/>
      <c r="M139" s="271"/>
    </row>
    <row r="140" spans="1:13" s="294" customFormat="1" x14ac:dyDescent="0.3">
      <c r="A140" s="455" t="s">
        <v>211</v>
      </c>
      <c r="B140" s="580">
        <v>56117</v>
      </c>
      <c r="C140" s="292"/>
      <c r="D140" s="311">
        <f t="shared" si="11"/>
        <v>56678.17</v>
      </c>
      <c r="E140" s="292"/>
      <c r="F140" s="260">
        <f t="shared" si="9"/>
        <v>58378.515099999997</v>
      </c>
      <c r="G140" s="292"/>
      <c r="H140" s="260">
        <f t="shared" si="15"/>
        <v>58962.300251000001</v>
      </c>
      <c r="I140" s="582"/>
      <c r="J140" s="177">
        <f t="shared" si="8"/>
        <v>60141.546256020003</v>
      </c>
      <c r="K140" s="720"/>
      <c r="L140" s="292"/>
      <c r="M140" s="292"/>
    </row>
    <row r="141" spans="1:13" x14ac:dyDescent="0.3">
      <c r="B141" s="277">
        <v>66091</v>
      </c>
      <c r="D141" s="290">
        <f t="shared" si="11"/>
        <v>66751.91</v>
      </c>
      <c r="F141" s="272">
        <f t="shared" si="9"/>
        <v>68754.467300000004</v>
      </c>
      <c r="H141" s="272">
        <f t="shared" si="15"/>
        <v>69442.011973000001</v>
      </c>
      <c r="I141" s="273"/>
      <c r="J141" s="179">
        <f t="shared" si="8"/>
        <v>70830.852212459999</v>
      </c>
    </row>
    <row r="142" spans="1:13" x14ac:dyDescent="0.3">
      <c r="B142" s="277">
        <v>69634</v>
      </c>
      <c r="D142" s="290">
        <f t="shared" si="11"/>
        <v>70330.34</v>
      </c>
      <c r="F142" s="272">
        <f t="shared" si="9"/>
        <v>72440.250199999995</v>
      </c>
      <c r="H142" s="272">
        <f t="shared" si="15"/>
        <v>73164.652701999992</v>
      </c>
      <c r="I142" s="273"/>
      <c r="J142" s="179">
        <f t="shared" si="8"/>
        <v>74627.94575603999</v>
      </c>
    </row>
    <row r="143" spans="1:13" x14ac:dyDescent="0.3">
      <c r="B143" s="277">
        <v>72085</v>
      </c>
      <c r="D143" s="290">
        <f t="shared" si="11"/>
        <v>72805.850000000006</v>
      </c>
      <c r="F143" s="272">
        <f t="shared" si="9"/>
        <v>74990.025500000003</v>
      </c>
      <c r="H143" s="272">
        <f t="shared" si="15"/>
        <v>75739.925755000004</v>
      </c>
      <c r="I143" s="273"/>
      <c r="J143" s="179">
        <f t="shared" si="8"/>
        <v>77254.724270100007</v>
      </c>
    </row>
    <row r="144" spans="1:13" x14ac:dyDescent="0.3">
      <c r="B144" s="277">
        <v>75678</v>
      </c>
      <c r="D144" s="290">
        <f t="shared" si="11"/>
        <v>76434.78</v>
      </c>
      <c r="F144" s="272">
        <f t="shared" si="9"/>
        <v>78727.823399999994</v>
      </c>
      <c r="H144" s="272">
        <f t="shared" si="15"/>
        <v>79515.101633999991</v>
      </c>
      <c r="I144" s="273"/>
      <c r="J144" s="179">
        <f t="shared" si="8"/>
        <v>81105.403666679995</v>
      </c>
    </row>
    <row r="145" spans="1:13" x14ac:dyDescent="0.3">
      <c r="B145" s="277">
        <v>79270</v>
      </c>
      <c r="D145" s="290">
        <f t="shared" si="11"/>
        <v>80062.7</v>
      </c>
      <c r="F145" s="272">
        <f t="shared" si="9"/>
        <v>82464.581000000006</v>
      </c>
      <c r="H145" s="272">
        <f t="shared" si="15"/>
        <v>83289.226810000007</v>
      </c>
      <c r="I145" s="273"/>
      <c r="J145" s="179">
        <f t="shared" si="8"/>
        <v>84955.011346200015</v>
      </c>
    </row>
    <row r="146" spans="1:13" x14ac:dyDescent="0.3">
      <c r="B146" s="277">
        <v>82851</v>
      </c>
      <c r="D146" s="290">
        <f t="shared" si="11"/>
        <v>83679.509999999995</v>
      </c>
      <c r="F146" s="272">
        <f t="shared" si="9"/>
        <v>86189.895300000004</v>
      </c>
      <c r="H146" s="272">
        <f t="shared" si="15"/>
        <v>87051.794253</v>
      </c>
      <c r="I146" s="273"/>
      <c r="J146" s="179">
        <f t="shared" si="8"/>
        <v>88792.830138060002</v>
      </c>
    </row>
    <row r="147" spans="1:13" x14ac:dyDescent="0.3">
      <c r="B147" s="277">
        <v>86430</v>
      </c>
      <c r="D147" s="290">
        <f t="shared" si="11"/>
        <v>87294.3</v>
      </c>
      <c r="F147" s="272">
        <f t="shared" si="9"/>
        <v>89913.129000000001</v>
      </c>
      <c r="H147" s="272">
        <f t="shared" si="15"/>
        <v>90812.260290000006</v>
      </c>
      <c r="I147" s="273"/>
      <c r="J147" s="179">
        <f t="shared" ref="J147:J194" si="16">H147*1.02</f>
        <v>92628.505495800011</v>
      </c>
    </row>
    <row r="148" spans="1:13" s="275" customFormat="1" x14ac:dyDescent="0.3">
      <c r="A148" s="452"/>
      <c r="B148" s="270">
        <v>90010</v>
      </c>
      <c r="C148" s="271"/>
      <c r="D148" s="289">
        <f t="shared" si="11"/>
        <v>90910.1</v>
      </c>
      <c r="E148" s="271"/>
      <c r="F148" s="272">
        <f t="shared" si="9"/>
        <v>93637.403000000006</v>
      </c>
      <c r="G148" s="271"/>
      <c r="H148" s="272">
        <f t="shared" si="15"/>
        <v>94573.777030000012</v>
      </c>
      <c r="I148" s="578"/>
      <c r="J148" s="179">
        <f t="shared" si="16"/>
        <v>96465.252570600016</v>
      </c>
      <c r="K148" s="704"/>
      <c r="L148" s="271"/>
      <c r="M148" s="271"/>
    </row>
    <row r="149" spans="1:13" s="294" customFormat="1" x14ac:dyDescent="0.3">
      <c r="A149" s="584" t="s">
        <v>212</v>
      </c>
      <c r="B149" s="585">
        <v>75483</v>
      </c>
      <c r="C149" s="292"/>
      <c r="D149" s="311">
        <f t="shared" si="11"/>
        <v>76237.83</v>
      </c>
      <c r="E149" s="292"/>
      <c r="F149" s="260">
        <f t="shared" si="9"/>
        <v>78524.964900000006</v>
      </c>
      <c r="G149" s="292"/>
      <c r="H149" s="260">
        <f t="shared" si="15"/>
        <v>79310.214549000011</v>
      </c>
      <c r="I149" s="582"/>
      <c r="J149" s="177">
        <f t="shared" si="16"/>
        <v>80896.418839980019</v>
      </c>
      <c r="K149" s="720"/>
      <c r="L149" s="292"/>
      <c r="M149" s="292"/>
    </row>
    <row r="150" spans="1:13" x14ac:dyDescent="0.3">
      <c r="A150" s="456"/>
      <c r="B150" s="302">
        <v>78131</v>
      </c>
      <c r="D150" s="290">
        <f t="shared" ref="D150:D157" si="17">B150*1.01</f>
        <v>78912.31</v>
      </c>
      <c r="F150" s="272">
        <f t="shared" ref="F150:F186" si="18">D150*1.03</f>
        <v>81279.679300000003</v>
      </c>
      <c r="H150" s="272">
        <f t="shared" si="15"/>
        <v>82092.476093000005</v>
      </c>
      <c r="I150" s="273"/>
      <c r="J150" s="179">
        <f t="shared" si="16"/>
        <v>83734.325614860005</v>
      </c>
    </row>
    <row r="151" spans="1:13" x14ac:dyDescent="0.3">
      <c r="A151" s="456"/>
      <c r="B151" s="302">
        <v>80778</v>
      </c>
      <c r="D151" s="290">
        <f t="shared" si="17"/>
        <v>81585.78</v>
      </c>
      <c r="F151" s="272">
        <f t="shared" si="18"/>
        <v>84033.353400000007</v>
      </c>
      <c r="H151" s="272">
        <f t="shared" si="15"/>
        <v>84873.686934000012</v>
      </c>
      <c r="I151" s="273"/>
      <c r="J151" s="179">
        <f t="shared" si="16"/>
        <v>86571.160672680009</v>
      </c>
    </row>
    <row r="152" spans="1:13" x14ac:dyDescent="0.3">
      <c r="A152" s="456"/>
      <c r="B152" s="302">
        <v>83430</v>
      </c>
      <c r="D152" s="290">
        <f t="shared" si="17"/>
        <v>84264.3</v>
      </c>
      <c r="F152" s="272">
        <f t="shared" si="18"/>
        <v>86792.229000000007</v>
      </c>
      <c r="H152" s="272">
        <f t="shared" si="15"/>
        <v>87660.151290000009</v>
      </c>
      <c r="I152" s="273"/>
      <c r="J152" s="179">
        <f t="shared" si="16"/>
        <v>89413.35431580001</v>
      </c>
    </row>
    <row r="153" spans="1:13" x14ac:dyDescent="0.3">
      <c r="A153" s="456"/>
      <c r="B153" s="302">
        <v>86083</v>
      </c>
      <c r="D153" s="290">
        <f t="shared" si="17"/>
        <v>86943.83</v>
      </c>
      <c r="F153" s="272">
        <f t="shared" si="18"/>
        <v>89552.144899999999</v>
      </c>
      <c r="H153" s="272">
        <f t="shared" si="15"/>
        <v>90447.666349000006</v>
      </c>
      <c r="I153" s="273"/>
      <c r="J153" s="179">
        <f t="shared" si="16"/>
        <v>92256.619675980008</v>
      </c>
    </row>
    <row r="154" spans="1:13" x14ac:dyDescent="0.3">
      <c r="A154" s="456"/>
      <c r="B154" s="302">
        <v>88729</v>
      </c>
      <c r="D154" s="290">
        <f t="shared" si="17"/>
        <v>89616.29</v>
      </c>
      <c r="F154" s="272">
        <f t="shared" si="18"/>
        <v>92304.778699999995</v>
      </c>
      <c r="H154" s="272">
        <f t="shared" si="15"/>
        <v>93227.826486999998</v>
      </c>
      <c r="I154" s="273"/>
      <c r="J154" s="179">
        <f t="shared" si="16"/>
        <v>95092.383016740001</v>
      </c>
    </row>
    <row r="155" spans="1:13" x14ac:dyDescent="0.3">
      <c r="B155" s="302">
        <v>91583</v>
      </c>
      <c r="D155" s="290">
        <f t="shared" si="17"/>
        <v>92498.83</v>
      </c>
      <c r="F155" s="272">
        <f t="shared" si="18"/>
        <v>95273.794900000008</v>
      </c>
      <c r="H155" s="272">
        <f t="shared" si="15"/>
        <v>96226.53284900001</v>
      </c>
      <c r="I155" s="273"/>
      <c r="J155" s="179">
        <f t="shared" si="16"/>
        <v>98151.063505980012</v>
      </c>
    </row>
    <row r="156" spans="1:13" x14ac:dyDescent="0.3">
      <c r="B156" s="302">
        <v>94252</v>
      </c>
      <c r="D156" s="290">
        <f t="shared" si="17"/>
        <v>95194.52</v>
      </c>
      <c r="F156" s="272">
        <f t="shared" si="18"/>
        <v>98050.35560000001</v>
      </c>
      <c r="H156" s="272">
        <f t="shared" si="15"/>
        <v>99030.859156000006</v>
      </c>
      <c r="I156" s="273"/>
      <c r="J156" s="179">
        <f t="shared" si="16"/>
        <v>101011.47633912001</v>
      </c>
    </row>
    <row r="157" spans="1:13" s="275" customFormat="1" x14ac:dyDescent="0.3">
      <c r="A157" s="452"/>
      <c r="B157" s="301">
        <v>97082</v>
      </c>
      <c r="C157" s="271"/>
      <c r="D157" s="289">
        <f t="shared" si="17"/>
        <v>98052.82</v>
      </c>
      <c r="E157" s="271"/>
      <c r="F157" s="272">
        <f t="shared" si="18"/>
        <v>100994.40460000001</v>
      </c>
      <c r="G157" s="271"/>
      <c r="H157" s="272">
        <f t="shared" si="15"/>
        <v>102004.34864600001</v>
      </c>
      <c r="I157" s="578"/>
      <c r="J157" s="179">
        <f t="shared" si="16"/>
        <v>104044.43561892002</v>
      </c>
      <c r="K157" s="704"/>
      <c r="L157" s="271"/>
      <c r="M157" s="271"/>
    </row>
    <row r="158" spans="1:13" s="294" customFormat="1" x14ac:dyDescent="0.3">
      <c r="A158" s="455" t="s">
        <v>43</v>
      </c>
      <c r="B158" s="580">
        <v>69702</v>
      </c>
      <c r="C158" s="292"/>
      <c r="D158" s="311">
        <f>B158*1.01</f>
        <v>70399.02</v>
      </c>
      <c r="E158" s="292"/>
      <c r="F158" s="260">
        <f t="shared" si="18"/>
        <v>72510.990600000005</v>
      </c>
      <c r="G158" s="292"/>
      <c r="H158" s="260">
        <f t="shared" si="15"/>
        <v>73236.100506000002</v>
      </c>
      <c r="I158" s="582"/>
      <c r="J158" s="177">
        <f t="shared" si="16"/>
        <v>74700.82251612001</v>
      </c>
      <c r="K158" s="720"/>
      <c r="L158" s="292"/>
      <c r="M158" s="292"/>
    </row>
    <row r="159" spans="1:13" x14ac:dyDescent="0.3">
      <c r="B159" s="277">
        <v>72268</v>
      </c>
      <c r="D159" s="290">
        <f>B159*1.01</f>
        <v>72990.680000000008</v>
      </c>
      <c r="F159" s="272">
        <f t="shared" si="18"/>
        <v>75180.400400000013</v>
      </c>
      <c r="H159" s="272">
        <f t="shared" si="15"/>
        <v>75932.204404000018</v>
      </c>
      <c r="I159" s="273"/>
      <c r="J159" s="179">
        <f t="shared" si="16"/>
        <v>77450.848492080026</v>
      </c>
    </row>
    <row r="160" spans="1:13" x14ac:dyDescent="0.3">
      <c r="B160" s="277">
        <v>74871</v>
      </c>
      <c r="D160" s="290">
        <f t="shared" ref="D160:D186" si="19">B160*1.01</f>
        <v>75619.710000000006</v>
      </c>
      <c r="F160" s="272">
        <f t="shared" si="18"/>
        <v>77888.301300000006</v>
      </c>
      <c r="H160" s="272">
        <f t="shared" si="15"/>
        <v>78667.184313000005</v>
      </c>
      <c r="I160" s="273"/>
      <c r="J160" s="179">
        <f t="shared" si="16"/>
        <v>80240.527999260012</v>
      </c>
    </row>
    <row r="161" spans="1:13" x14ac:dyDescent="0.3">
      <c r="B161" s="277">
        <v>77483</v>
      </c>
      <c r="D161" s="290">
        <f t="shared" si="19"/>
        <v>78257.83</v>
      </c>
      <c r="F161" s="272">
        <f t="shared" si="18"/>
        <v>80605.564899999998</v>
      </c>
      <c r="H161" s="272">
        <f t="shared" si="15"/>
        <v>81411.620548999999</v>
      </c>
      <c r="I161" s="273"/>
      <c r="J161" s="179">
        <f t="shared" si="16"/>
        <v>83039.852959979995</v>
      </c>
    </row>
    <row r="162" spans="1:13" x14ac:dyDescent="0.3">
      <c r="B162" s="277">
        <v>80090</v>
      </c>
      <c r="D162" s="290">
        <f t="shared" si="19"/>
        <v>80890.899999999994</v>
      </c>
      <c r="F162" s="272">
        <f t="shared" si="18"/>
        <v>83317.626999999993</v>
      </c>
      <c r="H162" s="272">
        <f t="shared" si="15"/>
        <v>84150.803269999989</v>
      </c>
      <c r="I162" s="273"/>
      <c r="J162" s="179">
        <f t="shared" si="16"/>
        <v>85833.819335399996</v>
      </c>
    </row>
    <row r="163" spans="1:13" x14ac:dyDescent="0.3">
      <c r="B163" s="277">
        <v>81593</v>
      </c>
      <c r="D163" s="290">
        <f t="shared" si="19"/>
        <v>82408.930000000008</v>
      </c>
      <c r="F163" s="272">
        <f t="shared" si="18"/>
        <v>84881.197900000014</v>
      </c>
      <c r="H163" s="272">
        <f t="shared" si="15"/>
        <v>85730.009879000019</v>
      </c>
      <c r="I163" s="273"/>
      <c r="J163" s="179">
        <f t="shared" si="16"/>
        <v>87444.610076580022</v>
      </c>
    </row>
    <row r="164" spans="1:13" x14ac:dyDescent="0.3">
      <c r="A164" s="453" t="s">
        <v>173</v>
      </c>
      <c r="B164" s="277">
        <v>84225</v>
      </c>
      <c r="D164" s="290">
        <f t="shared" si="19"/>
        <v>85067.25</v>
      </c>
      <c r="F164" s="272">
        <f t="shared" si="18"/>
        <v>87619.267500000002</v>
      </c>
      <c r="H164" s="272">
        <f t="shared" si="15"/>
        <v>88495.460175</v>
      </c>
      <c r="I164" s="273"/>
      <c r="J164" s="179">
        <f t="shared" si="16"/>
        <v>90265.369378500007</v>
      </c>
    </row>
    <row r="165" spans="1:13" s="275" customFormat="1" x14ac:dyDescent="0.3">
      <c r="A165" s="452" t="s">
        <v>173</v>
      </c>
      <c r="B165" s="270">
        <v>86865</v>
      </c>
      <c r="C165" s="271"/>
      <c r="D165" s="289">
        <f t="shared" si="19"/>
        <v>87733.65</v>
      </c>
      <c r="E165" s="271"/>
      <c r="F165" s="272">
        <f t="shared" si="18"/>
        <v>90365.659499999994</v>
      </c>
      <c r="G165" s="271"/>
      <c r="H165" s="272">
        <f t="shared" si="15"/>
        <v>91269.316095000002</v>
      </c>
      <c r="I165" s="578"/>
      <c r="J165" s="179">
        <f t="shared" si="16"/>
        <v>93094.702416900007</v>
      </c>
      <c r="K165" s="704"/>
      <c r="L165" s="271"/>
      <c r="M165" s="271"/>
    </row>
    <row r="166" spans="1:13" s="294" customFormat="1" x14ac:dyDescent="0.3">
      <c r="A166" s="455" t="s">
        <v>213</v>
      </c>
      <c r="B166" s="580">
        <v>51340</v>
      </c>
      <c r="C166" s="292"/>
      <c r="D166" s="311">
        <f t="shared" si="19"/>
        <v>51853.4</v>
      </c>
      <c r="E166" s="292"/>
      <c r="F166" s="260">
        <f t="shared" si="18"/>
        <v>53409.002</v>
      </c>
      <c r="G166" s="292"/>
      <c r="H166" s="260">
        <f t="shared" si="15"/>
        <v>53943.092020000004</v>
      </c>
      <c r="I166" s="582"/>
      <c r="J166" s="177">
        <f t="shared" si="16"/>
        <v>55021.953860400004</v>
      </c>
      <c r="K166" s="720"/>
      <c r="L166" s="292"/>
      <c r="M166" s="292"/>
    </row>
    <row r="167" spans="1:13" x14ac:dyDescent="0.3">
      <c r="B167" s="277">
        <v>52595</v>
      </c>
      <c r="D167" s="290">
        <f t="shared" si="19"/>
        <v>53120.95</v>
      </c>
      <c r="F167" s="272">
        <f t="shared" si="18"/>
        <v>54714.578499999996</v>
      </c>
      <c r="H167" s="272">
        <f t="shared" si="15"/>
        <v>55261.724284999997</v>
      </c>
      <c r="I167" s="273"/>
      <c r="J167" s="179">
        <f t="shared" si="16"/>
        <v>56366.958770699996</v>
      </c>
    </row>
    <row r="168" spans="1:13" x14ac:dyDescent="0.3">
      <c r="B168" s="277">
        <v>54062</v>
      </c>
      <c r="D168" s="290">
        <f t="shared" si="19"/>
        <v>54602.62</v>
      </c>
      <c r="F168" s="272">
        <f t="shared" si="18"/>
        <v>56240.698600000003</v>
      </c>
      <c r="H168" s="272">
        <f t="shared" si="15"/>
        <v>56803.105586000005</v>
      </c>
      <c r="I168" s="273"/>
      <c r="J168" s="179">
        <f t="shared" si="16"/>
        <v>57939.167697720004</v>
      </c>
    </row>
    <row r="169" spans="1:13" x14ac:dyDescent="0.3">
      <c r="B169" s="277">
        <v>55534</v>
      </c>
      <c r="D169" s="290">
        <f t="shared" si="19"/>
        <v>56089.340000000004</v>
      </c>
      <c r="F169" s="272">
        <f t="shared" si="18"/>
        <v>57772.020200000006</v>
      </c>
      <c r="H169" s="272">
        <f t="shared" si="15"/>
        <v>58349.74040200001</v>
      </c>
      <c r="I169" s="273"/>
      <c r="J169" s="179">
        <f t="shared" si="16"/>
        <v>59516.735210040009</v>
      </c>
    </row>
    <row r="170" spans="1:13" x14ac:dyDescent="0.3">
      <c r="B170" s="277">
        <v>57008</v>
      </c>
      <c r="D170" s="290">
        <f t="shared" si="19"/>
        <v>57578.080000000002</v>
      </c>
      <c r="F170" s="272">
        <f t="shared" si="18"/>
        <v>59305.422400000003</v>
      </c>
      <c r="H170" s="272">
        <f t="shared" si="15"/>
        <v>59898.476624000003</v>
      </c>
      <c r="I170" s="273"/>
      <c r="J170" s="179">
        <f t="shared" si="16"/>
        <v>61096.44615648</v>
      </c>
    </row>
    <row r="171" spans="1:13" x14ac:dyDescent="0.3">
      <c r="B171" s="277">
        <v>58325</v>
      </c>
      <c r="D171" s="290">
        <f t="shared" si="19"/>
        <v>58908.25</v>
      </c>
      <c r="F171" s="272">
        <f t="shared" si="18"/>
        <v>60675.497500000005</v>
      </c>
      <c r="H171" s="272">
        <f t="shared" si="15"/>
        <v>61282.252475000008</v>
      </c>
      <c r="I171" s="273"/>
      <c r="J171" s="179">
        <f t="shared" si="16"/>
        <v>62507.897524500011</v>
      </c>
    </row>
    <row r="172" spans="1:13" x14ac:dyDescent="0.3">
      <c r="B172" s="277">
        <v>59666</v>
      </c>
      <c r="D172" s="290">
        <f t="shared" si="19"/>
        <v>60262.66</v>
      </c>
      <c r="F172" s="272">
        <f t="shared" si="18"/>
        <v>62070.539800000006</v>
      </c>
      <c r="H172" s="272">
        <f t="shared" si="15"/>
        <v>62691.245198000004</v>
      </c>
      <c r="I172" s="273"/>
      <c r="J172" s="179">
        <f t="shared" si="16"/>
        <v>63945.070101960002</v>
      </c>
    </row>
    <row r="173" spans="1:13" x14ac:dyDescent="0.3">
      <c r="B173" s="277">
        <v>60971</v>
      </c>
      <c r="D173" s="290">
        <f t="shared" si="19"/>
        <v>61580.71</v>
      </c>
      <c r="F173" s="272">
        <f t="shared" si="18"/>
        <v>63428.131300000001</v>
      </c>
      <c r="H173" s="272">
        <f t="shared" si="15"/>
        <v>64062.412613</v>
      </c>
      <c r="I173" s="273"/>
      <c r="J173" s="179">
        <f t="shared" si="16"/>
        <v>65343.660865260004</v>
      </c>
    </row>
    <row r="174" spans="1:13" x14ac:dyDescent="0.3">
      <c r="B174" s="277">
        <v>62270</v>
      </c>
      <c r="D174" s="290">
        <f t="shared" si="19"/>
        <v>62892.7</v>
      </c>
      <c r="F174" s="272">
        <f t="shared" si="18"/>
        <v>64779.481</v>
      </c>
      <c r="H174" s="272">
        <f t="shared" si="15"/>
        <v>65427.275809999999</v>
      </c>
      <c r="I174" s="273"/>
      <c r="J174" s="179">
        <f t="shared" si="16"/>
        <v>66735.821326200006</v>
      </c>
    </row>
    <row r="175" spans="1:13" x14ac:dyDescent="0.3">
      <c r="A175" s="453" t="s">
        <v>67</v>
      </c>
      <c r="B175" s="277">
        <v>64502</v>
      </c>
      <c r="D175" s="290">
        <f t="shared" si="19"/>
        <v>65147.020000000004</v>
      </c>
      <c r="F175" s="272">
        <f t="shared" si="18"/>
        <v>67101.430600000007</v>
      </c>
      <c r="H175" s="272">
        <f t="shared" si="15"/>
        <v>67772.444906000004</v>
      </c>
      <c r="I175" s="273"/>
      <c r="J175" s="179">
        <f t="shared" si="16"/>
        <v>69127.893804120002</v>
      </c>
    </row>
    <row r="176" spans="1:13" s="275" customFormat="1" x14ac:dyDescent="0.3">
      <c r="A176" s="452" t="s">
        <v>68</v>
      </c>
      <c r="B176" s="270">
        <v>66743</v>
      </c>
      <c r="C176" s="271"/>
      <c r="D176" s="289">
        <f t="shared" si="19"/>
        <v>67410.430000000008</v>
      </c>
      <c r="E176" s="271"/>
      <c r="F176" s="272">
        <f t="shared" si="18"/>
        <v>69432.742900000012</v>
      </c>
      <c r="G176" s="271"/>
      <c r="H176" s="272">
        <f t="shared" si="15"/>
        <v>70127.070329000009</v>
      </c>
      <c r="I176" s="578"/>
      <c r="J176" s="179">
        <f t="shared" si="16"/>
        <v>71529.611735580009</v>
      </c>
      <c r="K176" s="704"/>
      <c r="L176" s="271"/>
      <c r="M176" s="271"/>
    </row>
    <row r="177" spans="1:13" s="294" customFormat="1" x14ac:dyDescent="0.3">
      <c r="A177" s="455" t="s">
        <v>214</v>
      </c>
      <c r="B177" s="291"/>
      <c r="C177" s="292"/>
      <c r="D177" s="311"/>
      <c r="E177" s="292"/>
      <c r="F177" s="583"/>
      <c r="G177" s="292"/>
      <c r="J177" s="712"/>
      <c r="K177" s="720"/>
      <c r="L177" s="292"/>
      <c r="M177" s="292"/>
    </row>
    <row r="178" spans="1:13" x14ac:dyDescent="0.3">
      <c r="A178" s="453" t="s">
        <v>215</v>
      </c>
      <c r="B178" s="295">
        <v>736.74</v>
      </c>
      <c r="D178" s="296">
        <f t="shared" si="19"/>
        <v>744.10739999999998</v>
      </c>
      <c r="F178" s="297">
        <f t="shared" si="18"/>
        <v>766.43062199999997</v>
      </c>
      <c r="H178" s="297">
        <f>IF(F178*0.01&lt;9.58,F178+9.58,F178*1.01)</f>
        <v>776.01062200000001</v>
      </c>
      <c r="J178" s="710">
        <f t="shared" si="16"/>
        <v>791.53083444000004</v>
      </c>
    </row>
    <row r="179" spans="1:13" x14ac:dyDescent="0.3">
      <c r="A179" s="453" t="s">
        <v>216</v>
      </c>
      <c r="B179" s="295">
        <v>741.83</v>
      </c>
      <c r="D179" s="296">
        <f t="shared" si="19"/>
        <v>749.24830000000009</v>
      </c>
      <c r="F179" s="297">
        <f t="shared" si="18"/>
        <v>771.72574900000006</v>
      </c>
      <c r="H179" s="297">
        <f t="shared" ref="H179:H186" si="20">IF(F179*0.01&lt;9.58,F179+9.58,F179*1.01)</f>
        <v>781.30574900000011</v>
      </c>
      <c r="J179" s="710">
        <f t="shared" si="16"/>
        <v>796.93186398000012</v>
      </c>
    </row>
    <row r="180" spans="1:13" x14ac:dyDescent="0.3">
      <c r="A180" s="453" t="s">
        <v>217</v>
      </c>
      <c r="B180" s="295">
        <v>746.94</v>
      </c>
      <c r="D180" s="296">
        <f t="shared" si="19"/>
        <v>754.40940000000001</v>
      </c>
      <c r="F180" s="297">
        <f t="shared" si="18"/>
        <v>777.04168200000004</v>
      </c>
      <c r="H180" s="297">
        <f t="shared" si="20"/>
        <v>786.62168200000008</v>
      </c>
      <c r="J180" s="710">
        <f t="shared" si="16"/>
        <v>802.35411564000015</v>
      </c>
    </row>
    <row r="181" spans="1:13" x14ac:dyDescent="0.3">
      <c r="A181" s="453" t="s">
        <v>218</v>
      </c>
      <c r="B181" s="295">
        <v>752.06</v>
      </c>
      <c r="D181" s="296">
        <f t="shared" si="19"/>
        <v>759.5806</v>
      </c>
      <c r="F181" s="297">
        <f t="shared" si="18"/>
        <v>782.36801800000001</v>
      </c>
      <c r="H181" s="297">
        <f t="shared" si="20"/>
        <v>791.94801800000005</v>
      </c>
      <c r="J181" s="710">
        <f t="shared" si="16"/>
        <v>807.78697836000003</v>
      </c>
    </row>
    <row r="182" spans="1:13" x14ac:dyDescent="0.3">
      <c r="A182" s="453" t="s">
        <v>219</v>
      </c>
      <c r="B182" s="295">
        <v>757.16</v>
      </c>
      <c r="D182" s="296">
        <f t="shared" si="19"/>
        <v>764.73159999999996</v>
      </c>
      <c r="F182" s="297">
        <f t="shared" si="18"/>
        <v>787.67354799999998</v>
      </c>
      <c r="H182" s="297">
        <f t="shared" si="20"/>
        <v>797.25354800000002</v>
      </c>
      <c r="J182" s="710">
        <f t="shared" si="16"/>
        <v>813.19861896000009</v>
      </c>
    </row>
    <row r="183" spans="1:13" x14ac:dyDescent="0.3">
      <c r="A183" s="453" t="s">
        <v>220</v>
      </c>
      <c r="B183" s="295">
        <v>762.28</v>
      </c>
      <c r="D183" s="296">
        <f t="shared" si="19"/>
        <v>769.90279999999996</v>
      </c>
      <c r="F183" s="297">
        <f t="shared" si="18"/>
        <v>792.99988399999995</v>
      </c>
      <c r="H183" s="297">
        <f t="shared" si="20"/>
        <v>802.57988399999999</v>
      </c>
      <c r="J183" s="710">
        <f t="shared" si="16"/>
        <v>818.63148167999998</v>
      </c>
    </row>
    <row r="184" spans="1:13" x14ac:dyDescent="0.3">
      <c r="A184" s="453" t="s">
        <v>221</v>
      </c>
      <c r="B184" s="295">
        <v>767.4</v>
      </c>
      <c r="D184" s="296">
        <f t="shared" si="19"/>
        <v>775.07399999999996</v>
      </c>
      <c r="F184" s="297">
        <f t="shared" si="18"/>
        <v>798.32621999999992</v>
      </c>
      <c r="H184" s="297">
        <f t="shared" si="20"/>
        <v>807.90621999999996</v>
      </c>
      <c r="J184" s="710">
        <f t="shared" si="16"/>
        <v>824.06434439999998</v>
      </c>
    </row>
    <row r="185" spans="1:13" x14ac:dyDescent="0.3">
      <c r="A185" s="453" t="s">
        <v>222</v>
      </c>
      <c r="B185" s="295">
        <v>772.51</v>
      </c>
      <c r="D185" s="296">
        <f t="shared" si="19"/>
        <v>780.23509999999999</v>
      </c>
      <c r="F185" s="297">
        <f t="shared" si="18"/>
        <v>803.64215300000001</v>
      </c>
      <c r="H185" s="297">
        <f t="shared" si="20"/>
        <v>813.22215300000005</v>
      </c>
      <c r="J185" s="710">
        <f t="shared" si="16"/>
        <v>829.48659606000001</v>
      </c>
    </row>
    <row r="186" spans="1:13" x14ac:dyDescent="0.3">
      <c r="A186" s="453" t="s">
        <v>223</v>
      </c>
      <c r="B186" s="295">
        <v>777.62</v>
      </c>
      <c r="D186" s="296">
        <f t="shared" si="19"/>
        <v>785.39620000000002</v>
      </c>
      <c r="F186" s="297">
        <f t="shared" si="18"/>
        <v>808.95808600000009</v>
      </c>
      <c r="H186" s="297">
        <f t="shared" si="20"/>
        <v>818.53808600000013</v>
      </c>
      <c r="J186" s="710">
        <f t="shared" si="16"/>
        <v>834.90884772000015</v>
      </c>
    </row>
    <row r="187" spans="1:13" x14ac:dyDescent="0.3">
      <c r="J187" s="710"/>
    </row>
    <row r="188" spans="1:13" ht="28.5" customHeight="1" x14ac:dyDescent="0.3">
      <c r="A188" s="457"/>
      <c r="B188" s="731" t="s">
        <v>338</v>
      </c>
      <c r="C188" s="731"/>
      <c r="D188" s="731"/>
      <c r="F188" s="398" t="s">
        <v>340</v>
      </c>
      <c r="G188" s="398"/>
      <c r="H188" s="398"/>
      <c r="J188" s="710"/>
    </row>
    <row r="189" spans="1:13" x14ac:dyDescent="0.3">
      <c r="A189" s="457"/>
      <c r="B189" s="395"/>
      <c r="C189" s="395"/>
      <c r="D189" s="395"/>
      <c r="F189" s="398"/>
      <c r="G189" s="398"/>
      <c r="H189" s="398"/>
      <c r="J189" s="710"/>
    </row>
    <row r="190" spans="1:13" ht="38.25" customHeight="1" x14ac:dyDescent="0.3">
      <c r="A190" s="458"/>
      <c r="B190" s="399">
        <v>44470</v>
      </c>
      <c r="C190" s="399">
        <v>44593</v>
      </c>
      <c r="D190" s="399">
        <v>44743</v>
      </c>
      <c r="F190" s="402" t="s">
        <v>345</v>
      </c>
      <c r="G190" s="402" t="s">
        <v>346</v>
      </c>
      <c r="H190" s="402" t="s">
        <v>347</v>
      </c>
      <c r="I190" s="402"/>
      <c r="J190" s="431" t="s">
        <v>376</v>
      </c>
    </row>
    <row r="191" spans="1:13" x14ac:dyDescent="0.3">
      <c r="F191" s="280"/>
      <c r="G191" s="257"/>
      <c r="H191" s="278"/>
      <c r="J191" s="710"/>
    </row>
    <row r="192" spans="1:13" x14ac:dyDescent="0.3">
      <c r="F192" s="280"/>
      <c r="G192" s="257"/>
      <c r="H192" s="278"/>
      <c r="J192" s="710"/>
    </row>
    <row r="193" spans="1:15" x14ac:dyDescent="0.3">
      <c r="F193" s="280"/>
      <c r="G193" s="257"/>
      <c r="H193" s="278"/>
      <c r="J193" s="710"/>
    </row>
    <row r="194" spans="1:15" x14ac:dyDescent="0.3">
      <c r="A194" s="453" t="s">
        <v>348</v>
      </c>
      <c r="B194" s="296">
        <v>155399</v>
      </c>
      <c r="C194" s="296">
        <f>ROUND(B194*1.01, 0)</f>
        <v>156953</v>
      </c>
      <c r="D194" s="296">
        <v>157965</v>
      </c>
      <c r="F194" s="307">
        <f>ROUND(C194+E202,0)</f>
        <v>160650</v>
      </c>
      <c r="G194" s="296">
        <f>ROUND((D194+E202),0)</f>
        <v>161662</v>
      </c>
      <c r="H194" s="296">
        <f>ROUND((G194*1.01),0)</f>
        <v>163279</v>
      </c>
      <c r="J194" s="179">
        <f t="shared" si="16"/>
        <v>166544.58000000002</v>
      </c>
    </row>
    <row r="195" spans="1:15" x14ac:dyDescent="0.3">
      <c r="B195" s="296"/>
      <c r="C195" s="296"/>
      <c r="D195" s="296"/>
      <c r="I195" s="307"/>
      <c r="L195" s="406"/>
      <c r="M195" s="307"/>
      <c r="N195" s="296"/>
      <c r="O195" s="296"/>
    </row>
    <row r="196" spans="1:15" x14ac:dyDescent="0.3">
      <c r="B196" s="397" t="s">
        <v>339</v>
      </c>
      <c r="C196" s="397"/>
      <c r="D196" s="397"/>
      <c r="E196" s="397"/>
      <c r="L196" s="406"/>
      <c r="M196" s="307"/>
      <c r="N196" s="296"/>
      <c r="O196" s="296"/>
    </row>
    <row r="197" spans="1:15" x14ac:dyDescent="0.3">
      <c r="B197" s="396"/>
      <c r="C197" s="397"/>
      <c r="D197" s="397"/>
      <c r="E197" s="397"/>
      <c r="L197" s="406"/>
      <c r="M197" s="307"/>
      <c r="N197" s="296"/>
      <c r="O197" s="296"/>
    </row>
    <row r="198" spans="1:15" ht="28.8" x14ac:dyDescent="0.3">
      <c r="B198" s="400" t="s">
        <v>341</v>
      </c>
      <c r="C198" s="401" t="s">
        <v>342</v>
      </c>
      <c r="D198" s="401" t="s">
        <v>343</v>
      </c>
      <c r="E198" s="401" t="s">
        <v>344</v>
      </c>
      <c r="L198" s="406"/>
      <c r="M198" s="307"/>
      <c r="N198" s="296"/>
      <c r="O198" s="296"/>
    </row>
    <row r="199" spans="1:15" x14ac:dyDescent="0.3">
      <c r="B199" s="278"/>
      <c r="C199" s="257"/>
      <c r="E199" s="280"/>
      <c r="L199" s="406"/>
      <c r="M199" s="307"/>
      <c r="N199" s="296"/>
      <c r="O199" s="296"/>
    </row>
    <row r="200" spans="1:15" x14ac:dyDescent="0.3">
      <c r="B200" s="278"/>
      <c r="C200" s="257"/>
      <c r="E200" s="280"/>
      <c r="L200" s="406"/>
      <c r="M200" s="307"/>
      <c r="N200" s="296"/>
      <c r="O200" s="296"/>
    </row>
    <row r="201" spans="1:15" x14ac:dyDescent="0.3">
      <c r="B201" s="278"/>
      <c r="C201" s="257"/>
      <c r="E201" s="280"/>
      <c r="L201" s="406"/>
      <c r="M201" s="307"/>
      <c r="N201" s="296"/>
      <c r="O201" s="296"/>
    </row>
    <row r="202" spans="1:15" x14ac:dyDescent="0.3">
      <c r="B202" s="307">
        <f>D194-C194</f>
        <v>1012</v>
      </c>
      <c r="C202" s="407">
        <f>B202/C194</f>
        <v>6.4477901027696193E-3</v>
      </c>
      <c r="D202" s="408">
        <f>3%-C202</f>
        <v>2.3552209897230378E-2</v>
      </c>
      <c r="E202" s="406">
        <f>ROUND((D202*C194),0)</f>
        <v>3697</v>
      </c>
    </row>
    <row r="203" spans="1:15" s="32" customFormat="1" ht="30.75" customHeight="1" thickBot="1" x14ac:dyDescent="0.3">
      <c r="A203" s="724" t="s">
        <v>324</v>
      </c>
      <c r="B203" s="725"/>
      <c r="C203" s="725"/>
      <c r="D203" s="725"/>
      <c r="E203" s="725"/>
      <c r="F203" s="725"/>
      <c r="G203" s="725"/>
      <c r="H203" s="725"/>
      <c r="I203" s="726"/>
      <c r="J203" s="704"/>
      <c r="K203" s="704"/>
    </row>
    <row r="204" spans="1:15" ht="16.2" thickTop="1" x14ac:dyDescent="0.3"/>
  </sheetData>
  <mergeCells count="2">
    <mergeCell ref="B188:D188"/>
    <mergeCell ref="A203:I203"/>
  </mergeCells>
  <hyperlinks>
    <hyperlink ref="A203" location="'Table of Contents'!A1" display="Link to Table of Contents "/>
  </hyperlinks>
  <pageMargins left="0.7" right="0.7" top="0.75" bottom="0.75" header="0.3" footer="0.3"/>
  <pageSetup paperSize="9" scale="24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V84"/>
  <sheetViews>
    <sheetView zoomScale="90" zoomScaleNormal="90" workbookViewId="0">
      <pane ySplit="1" topLeftCell="A2" activePane="bottomLeft" state="frozen"/>
      <selection pane="bottomLeft" activeCell="R64" sqref="R64"/>
    </sheetView>
  </sheetViews>
  <sheetFormatPr defaultColWidth="8.81640625" defaultRowHeight="15" x14ac:dyDescent="0.25"/>
  <cols>
    <col min="1" max="1" width="34.7265625" style="276" customWidth="1"/>
    <col min="2" max="2" width="18.81640625" style="290" hidden="1" customWidth="1"/>
    <col min="3" max="5" width="18.81640625" style="278" hidden="1" customWidth="1"/>
    <col min="6" max="6" width="15.7265625" style="257" hidden="1" customWidth="1"/>
    <col min="7" max="7" width="16.54296875" style="278" hidden="1" customWidth="1"/>
    <col min="8" max="8" width="13.26953125" style="280" hidden="1" customWidth="1"/>
    <col min="9" max="9" width="15.81640625" style="280" hidden="1" customWidth="1"/>
    <col min="10" max="10" width="17.08984375" style="257" hidden="1" customWidth="1"/>
    <col min="11" max="11" width="18.26953125" style="278" hidden="1" customWidth="1"/>
    <col min="12" max="12" width="14.26953125" style="278" hidden="1" customWidth="1"/>
    <col min="13" max="13" width="13.08984375" style="278" hidden="1" customWidth="1"/>
    <col min="14" max="14" width="10" style="280" customWidth="1"/>
    <col min="15" max="15" width="18.08984375" style="280" bestFit="1" customWidth="1"/>
    <col min="16" max="16" width="14.7265625" style="280" bestFit="1" customWidth="1"/>
    <col min="17" max="17" width="12.453125" style="280" bestFit="1" customWidth="1"/>
    <col min="18" max="18" width="9.81640625" style="704" customWidth="1"/>
    <col min="19" max="19" width="14.26953125" style="704" bestFit="1" customWidth="1"/>
    <col min="20" max="20" width="9.81640625" style="703" bestFit="1" customWidth="1"/>
    <col min="21" max="21" width="11.08984375" style="703" bestFit="1" customWidth="1"/>
    <col min="22" max="16384" width="8.81640625" style="280"/>
  </cols>
  <sheetData>
    <row r="1" spans="1:22" s="570" customFormat="1" ht="77.25" customHeight="1" x14ac:dyDescent="0.25">
      <c r="A1" s="265" t="s">
        <v>330</v>
      </c>
      <c r="B1" s="265">
        <v>44470</v>
      </c>
      <c r="C1" s="265" t="s">
        <v>160</v>
      </c>
      <c r="D1" s="266">
        <v>44593</v>
      </c>
      <c r="E1" s="569" t="s">
        <v>165</v>
      </c>
      <c r="F1" s="265">
        <v>44593</v>
      </c>
      <c r="G1" s="265" t="s">
        <v>181</v>
      </c>
      <c r="H1" s="265" t="s">
        <v>182</v>
      </c>
      <c r="I1" s="265" t="s">
        <v>325</v>
      </c>
      <c r="J1" s="265">
        <v>44594</v>
      </c>
      <c r="K1" s="265" t="s">
        <v>326</v>
      </c>
      <c r="L1" s="265" t="s">
        <v>154</v>
      </c>
      <c r="M1" s="265" t="s">
        <v>327</v>
      </c>
      <c r="N1" s="265">
        <v>44835</v>
      </c>
      <c r="O1" s="265" t="s">
        <v>328</v>
      </c>
      <c r="P1" s="265" t="s">
        <v>158</v>
      </c>
      <c r="Q1" s="265" t="s">
        <v>329</v>
      </c>
      <c r="R1" s="693">
        <v>44986</v>
      </c>
      <c r="S1" s="694" t="s">
        <v>373</v>
      </c>
      <c r="T1" s="694" t="s">
        <v>374</v>
      </c>
      <c r="U1" s="694" t="s">
        <v>375</v>
      </c>
    </row>
    <row r="2" spans="1:22" s="574" customFormat="1" ht="15.6" x14ac:dyDescent="0.3">
      <c r="A2" s="571" t="s">
        <v>177</v>
      </c>
      <c r="B2" s="572">
        <v>44470</v>
      </c>
      <c r="C2" s="572" t="s">
        <v>178</v>
      </c>
      <c r="D2" s="572" t="s">
        <v>179</v>
      </c>
      <c r="E2" s="573" t="s">
        <v>180</v>
      </c>
      <c r="F2" s="573"/>
      <c r="G2" s="572"/>
      <c r="H2" s="572"/>
      <c r="I2" s="573"/>
      <c r="J2" s="573"/>
      <c r="K2" s="572"/>
      <c r="L2" s="572"/>
      <c r="M2" s="573"/>
      <c r="N2" s="573"/>
      <c r="O2" s="572"/>
      <c r="P2" s="572"/>
      <c r="Q2" s="573"/>
      <c r="R2" s="695"/>
      <c r="S2" s="695"/>
      <c r="T2" s="696"/>
      <c r="U2" s="696"/>
    </row>
    <row r="3" spans="1:22" s="276" customFormat="1" ht="15.6" x14ac:dyDescent="0.3">
      <c r="A3" s="459"/>
      <c r="B3" s="345"/>
      <c r="C3" s="345"/>
      <c r="D3" s="346"/>
      <c r="E3" s="347" t="s">
        <v>166</v>
      </c>
      <c r="F3" s="347"/>
      <c r="G3" s="345"/>
      <c r="H3" s="346"/>
      <c r="I3" s="347"/>
      <c r="J3" s="347"/>
      <c r="K3" s="345"/>
      <c r="L3" s="346"/>
      <c r="M3" s="347"/>
      <c r="N3" s="347"/>
      <c r="O3" s="345"/>
      <c r="P3" s="346"/>
      <c r="Q3" s="347"/>
      <c r="R3" s="697"/>
      <c r="S3" s="697"/>
      <c r="T3" s="698"/>
      <c r="U3" s="698"/>
    </row>
    <row r="4" spans="1:22" s="276" customFormat="1" ht="15.6" x14ac:dyDescent="0.3">
      <c r="A4" s="459"/>
      <c r="B4" s="348">
        <v>30884</v>
      </c>
      <c r="C4" s="348">
        <v>32108</v>
      </c>
      <c r="D4" s="348">
        <v>27953</v>
      </c>
      <c r="E4" s="348">
        <v>29340</v>
      </c>
      <c r="F4" s="349">
        <f t="shared" ref="F4:I19" si="0">B4*1.01</f>
        <v>31192.84</v>
      </c>
      <c r="G4" s="348">
        <f t="shared" si="0"/>
        <v>32429.08</v>
      </c>
      <c r="H4" s="350">
        <f t="shared" si="0"/>
        <v>28232.53</v>
      </c>
      <c r="I4" s="350">
        <f t="shared" si="0"/>
        <v>29633.4</v>
      </c>
      <c r="J4" s="349">
        <f t="shared" ref="J4:M19" si="1">F4*1.03</f>
        <v>32128.625200000002</v>
      </c>
      <c r="K4" s="348">
        <f t="shared" si="1"/>
        <v>33401.952400000002</v>
      </c>
      <c r="L4" s="348">
        <f t="shared" si="1"/>
        <v>29079.5059</v>
      </c>
      <c r="M4" s="348">
        <f t="shared" si="1"/>
        <v>30522.402000000002</v>
      </c>
      <c r="N4" s="351">
        <f t="shared" ref="N4:Q19" si="2">IF(J4*0.01&lt;500,J4+500,J4*1.01)</f>
        <v>32628.625200000002</v>
      </c>
      <c r="O4" s="351">
        <f t="shared" si="2"/>
        <v>33901.952400000002</v>
      </c>
      <c r="P4" s="351">
        <f t="shared" si="2"/>
        <v>29579.5059</v>
      </c>
      <c r="Q4" s="351">
        <f t="shared" si="2"/>
        <v>31022.402000000002</v>
      </c>
      <c r="R4" s="699">
        <f>N4*1.02</f>
        <v>33281.197704000006</v>
      </c>
      <c r="S4" s="699">
        <f>O4*1.02</f>
        <v>34579.991448000001</v>
      </c>
      <c r="T4" s="699">
        <f>P4*1.02</f>
        <v>30171.096018</v>
      </c>
      <c r="U4" s="699">
        <f>Q4*1.02</f>
        <v>31642.850040000001</v>
      </c>
      <c r="V4" s="575"/>
    </row>
    <row r="5" spans="1:22" s="276" customFormat="1" ht="15.6" x14ac:dyDescent="0.3">
      <c r="A5" s="459"/>
      <c r="B5" s="348">
        <v>32755</v>
      </c>
      <c r="C5" s="348">
        <v>34189</v>
      </c>
      <c r="D5" s="348">
        <v>29927</v>
      </c>
      <c r="E5" s="348">
        <v>31384</v>
      </c>
      <c r="F5" s="349">
        <f t="shared" si="0"/>
        <v>33082.550000000003</v>
      </c>
      <c r="G5" s="348">
        <f t="shared" si="0"/>
        <v>34530.89</v>
      </c>
      <c r="H5" s="350">
        <f t="shared" si="0"/>
        <v>30226.27</v>
      </c>
      <c r="I5" s="350">
        <f t="shared" si="0"/>
        <v>31697.84</v>
      </c>
      <c r="J5" s="349">
        <f t="shared" si="1"/>
        <v>34075.026500000007</v>
      </c>
      <c r="K5" s="348">
        <f t="shared" si="1"/>
        <v>35566.816700000003</v>
      </c>
      <c r="L5" s="348">
        <f t="shared" si="1"/>
        <v>31133.058100000002</v>
      </c>
      <c r="M5" s="348">
        <f t="shared" si="1"/>
        <v>32648.7752</v>
      </c>
      <c r="N5" s="351">
        <f t="shared" si="2"/>
        <v>34575.026500000007</v>
      </c>
      <c r="O5" s="351">
        <f t="shared" si="2"/>
        <v>36066.816700000003</v>
      </c>
      <c r="P5" s="351">
        <f t="shared" si="2"/>
        <v>31633.058100000002</v>
      </c>
      <c r="Q5" s="351">
        <f t="shared" si="2"/>
        <v>33148.775200000004</v>
      </c>
      <c r="R5" s="699">
        <f t="shared" ref="R5:R59" si="3">N5*1.02</f>
        <v>35266.527030000005</v>
      </c>
      <c r="S5" s="699">
        <f t="shared" ref="S5:S59" si="4">O5*1.02</f>
        <v>36788.153034000003</v>
      </c>
      <c r="T5" s="699">
        <f t="shared" ref="T5:T59" si="5">P5*1.02</f>
        <v>32265.719262000002</v>
      </c>
      <c r="U5" s="699">
        <f t="shared" ref="U5:U59" si="6">Q5*1.02</f>
        <v>33811.750704000005</v>
      </c>
      <c r="V5" s="575"/>
    </row>
    <row r="6" spans="1:22" s="276" customFormat="1" ht="15.6" x14ac:dyDescent="0.3">
      <c r="A6" s="459"/>
      <c r="B6" s="348">
        <v>34477</v>
      </c>
      <c r="C6" s="348">
        <v>36165</v>
      </c>
      <c r="D6" s="348">
        <v>30884</v>
      </c>
      <c r="E6" s="348">
        <v>32108</v>
      </c>
      <c r="F6" s="349">
        <f t="shared" si="0"/>
        <v>34821.769999999997</v>
      </c>
      <c r="G6" s="348">
        <f t="shared" si="0"/>
        <v>36526.65</v>
      </c>
      <c r="H6" s="350">
        <f t="shared" si="0"/>
        <v>31192.84</v>
      </c>
      <c r="I6" s="350">
        <f t="shared" si="0"/>
        <v>32429.08</v>
      </c>
      <c r="J6" s="349">
        <f t="shared" si="1"/>
        <v>35866.4231</v>
      </c>
      <c r="K6" s="348">
        <f t="shared" si="1"/>
        <v>37622.449500000002</v>
      </c>
      <c r="L6" s="348">
        <f t="shared" si="1"/>
        <v>32128.625200000002</v>
      </c>
      <c r="M6" s="348">
        <f t="shared" si="1"/>
        <v>33401.952400000002</v>
      </c>
      <c r="N6" s="351">
        <f t="shared" si="2"/>
        <v>36366.4231</v>
      </c>
      <c r="O6" s="351">
        <f t="shared" si="2"/>
        <v>38122.449500000002</v>
      </c>
      <c r="P6" s="351">
        <f t="shared" si="2"/>
        <v>32628.625200000002</v>
      </c>
      <c r="Q6" s="351">
        <f t="shared" si="2"/>
        <v>33901.952400000002</v>
      </c>
      <c r="R6" s="699">
        <f t="shared" si="3"/>
        <v>37093.751561999998</v>
      </c>
      <c r="S6" s="699">
        <f t="shared" si="4"/>
        <v>38884.89849</v>
      </c>
      <c r="T6" s="699">
        <f t="shared" si="5"/>
        <v>33281.197704000006</v>
      </c>
      <c r="U6" s="699">
        <f t="shared" si="6"/>
        <v>34579.991448000001</v>
      </c>
      <c r="V6" s="575"/>
    </row>
    <row r="7" spans="1:22" s="276" customFormat="1" ht="15.6" x14ac:dyDescent="0.3">
      <c r="A7" s="459"/>
      <c r="B7" s="348">
        <v>36155</v>
      </c>
      <c r="C7" s="348">
        <v>37936</v>
      </c>
      <c r="D7" s="348">
        <v>32755</v>
      </c>
      <c r="E7" s="348">
        <v>34189</v>
      </c>
      <c r="F7" s="349">
        <f t="shared" si="0"/>
        <v>36516.550000000003</v>
      </c>
      <c r="G7" s="348">
        <f t="shared" si="0"/>
        <v>38315.360000000001</v>
      </c>
      <c r="H7" s="350">
        <f t="shared" si="0"/>
        <v>33082.550000000003</v>
      </c>
      <c r="I7" s="350">
        <f t="shared" si="0"/>
        <v>34530.89</v>
      </c>
      <c r="J7" s="349">
        <f t="shared" si="1"/>
        <v>37612.046500000004</v>
      </c>
      <c r="K7" s="348">
        <f t="shared" si="1"/>
        <v>39464.820800000001</v>
      </c>
      <c r="L7" s="348">
        <f t="shared" si="1"/>
        <v>34075.026500000007</v>
      </c>
      <c r="M7" s="348">
        <f t="shared" si="1"/>
        <v>35566.816700000003</v>
      </c>
      <c r="N7" s="351">
        <f t="shared" si="2"/>
        <v>38112.046500000004</v>
      </c>
      <c r="O7" s="351">
        <f t="shared" si="2"/>
        <v>39964.820800000001</v>
      </c>
      <c r="P7" s="351">
        <f t="shared" si="2"/>
        <v>34575.026500000007</v>
      </c>
      <c r="Q7" s="351">
        <f t="shared" si="2"/>
        <v>36066.816700000003</v>
      </c>
      <c r="R7" s="699">
        <f t="shared" si="3"/>
        <v>38874.287430000004</v>
      </c>
      <c r="S7" s="699">
        <f t="shared" si="4"/>
        <v>40764.117215999999</v>
      </c>
      <c r="T7" s="699">
        <f t="shared" si="5"/>
        <v>35266.527030000005</v>
      </c>
      <c r="U7" s="699">
        <f t="shared" si="6"/>
        <v>36788.153034000003</v>
      </c>
      <c r="V7" s="575"/>
    </row>
    <row r="8" spans="1:22" s="276" customFormat="1" ht="15.6" x14ac:dyDescent="0.3">
      <c r="A8" s="459"/>
      <c r="B8" s="348">
        <v>37782</v>
      </c>
      <c r="C8" s="348">
        <v>39648</v>
      </c>
      <c r="D8" s="348">
        <v>34477</v>
      </c>
      <c r="E8" s="348">
        <v>36165</v>
      </c>
      <c r="F8" s="349">
        <f t="shared" si="0"/>
        <v>38159.82</v>
      </c>
      <c r="G8" s="348">
        <f t="shared" si="0"/>
        <v>40044.480000000003</v>
      </c>
      <c r="H8" s="350">
        <f t="shared" si="0"/>
        <v>34821.769999999997</v>
      </c>
      <c r="I8" s="350">
        <f t="shared" si="0"/>
        <v>36526.65</v>
      </c>
      <c r="J8" s="349">
        <f t="shared" si="1"/>
        <v>39304.614600000001</v>
      </c>
      <c r="K8" s="348">
        <f t="shared" si="1"/>
        <v>41245.814400000003</v>
      </c>
      <c r="L8" s="348">
        <f t="shared" si="1"/>
        <v>35866.4231</v>
      </c>
      <c r="M8" s="348">
        <f t="shared" si="1"/>
        <v>37622.449500000002</v>
      </c>
      <c r="N8" s="351">
        <f t="shared" si="2"/>
        <v>39804.614600000001</v>
      </c>
      <c r="O8" s="351">
        <f t="shared" si="2"/>
        <v>41745.814400000003</v>
      </c>
      <c r="P8" s="351">
        <f t="shared" si="2"/>
        <v>36366.4231</v>
      </c>
      <c r="Q8" s="351">
        <f t="shared" si="2"/>
        <v>38122.449500000002</v>
      </c>
      <c r="R8" s="699">
        <f t="shared" si="3"/>
        <v>40600.706892000002</v>
      </c>
      <c r="S8" s="699">
        <f t="shared" si="4"/>
        <v>42580.730688000003</v>
      </c>
      <c r="T8" s="699">
        <f t="shared" si="5"/>
        <v>37093.751561999998</v>
      </c>
      <c r="U8" s="699">
        <f t="shared" si="6"/>
        <v>38884.89849</v>
      </c>
      <c r="V8" s="575"/>
    </row>
    <row r="9" spans="1:22" s="276" customFormat="1" ht="15.6" x14ac:dyDescent="0.3">
      <c r="A9" s="459"/>
      <c r="B9" s="348">
        <v>39403</v>
      </c>
      <c r="C9" s="348">
        <v>41354</v>
      </c>
      <c r="D9" s="348">
        <v>36155</v>
      </c>
      <c r="E9" s="348">
        <v>37936</v>
      </c>
      <c r="F9" s="349">
        <f t="shared" si="0"/>
        <v>39797.03</v>
      </c>
      <c r="G9" s="348">
        <f t="shared" si="0"/>
        <v>41767.54</v>
      </c>
      <c r="H9" s="350">
        <f t="shared" si="0"/>
        <v>36516.550000000003</v>
      </c>
      <c r="I9" s="350">
        <f t="shared" si="0"/>
        <v>38315.360000000001</v>
      </c>
      <c r="J9" s="349">
        <f t="shared" si="1"/>
        <v>40990.940900000001</v>
      </c>
      <c r="K9" s="348">
        <f t="shared" si="1"/>
        <v>43020.566200000001</v>
      </c>
      <c r="L9" s="348">
        <f t="shared" si="1"/>
        <v>37612.046500000004</v>
      </c>
      <c r="M9" s="348">
        <f t="shared" si="1"/>
        <v>39464.820800000001</v>
      </c>
      <c r="N9" s="351">
        <f t="shared" si="2"/>
        <v>41490.940900000001</v>
      </c>
      <c r="O9" s="351">
        <f t="shared" si="2"/>
        <v>43520.566200000001</v>
      </c>
      <c r="P9" s="351">
        <f t="shared" si="2"/>
        <v>38112.046500000004</v>
      </c>
      <c r="Q9" s="351">
        <f t="shared" si="2"/>
        <v>39964.820800000001</v>
      </c>
      <c r="R9" s="699">
        <f t="shared" si="3"/>
        <v>42320.759718000001</v>
      </c>
      <c r="S9" s="699">
        <f t="shared" si="4"/>
        <v>44390.977524000002</v>
      </c>
      <c r="T9" s="699">
        <f t="shared" si="5"/>
        <v>38874.287430000004</v>
      </c>
      <c r="U9" s="699">
        <f t="shared" si="6"/>
        <v>40764.117215999999</v>
      </c>
      <c r="V9" s="575"/>
    </row>
    <row r="10" spans="1:22" s="276" customFormat="1" ht="15.6" x14ac:dyDescent="0.3">
      <c r="A10" s="459"/>
      <c r="B10" s="348">
        <v>40990</v>
      </c>
      <c r="C10" s="348">
        <v>43024</v>
      </c>
      <c r="D10" s="348">
        <v>37782</v>
      </c>
      <c r="E10" s="348">
        <v>39648</v>
      </c>
      <c r="F10" s="349">
        <f t="shared" si="0"/>
        <v>41399.9</v>
      </c>
      <c r="G10" s="348">
        <f t="shared" si="0"/>
        <v>43454.239999999998</v>
      </c>
      <c r="H10" s="350">
        <f t="shared" si="0"/>
        <v>38159.82</v>
      </c>
      <c r="I10" s="350">
        <f t="shared" si="0"/>
        <v>40044.480000000003</v>
      </c>
      <c r="J10" s="349">
        <f t="shared" si="1"/>
        <v>42641.897000000004</v>
      </c>
      <c r="K10" s="348">
        <f t="shared" si="1"/>
        <v>44757.867200000001</v>
      </c>
      <c r="L10" s="348">
        <f t="shared" si="1"/>
        <v>39304.614600000001</v>
      </c>
      <c r="M10" s="348">
        <f t="shared" si="1"/>
        <v>41245.814400000003</v>
      </c>
      <c r="N10" s="351">
        <f t="shared" si="2"/>
        <v>43141.897000000004</v>
      </c>
      <c r="O10" s="351">
        <f t="shared" si="2"/>
        <v>45257.867200000001</v>
      </c>
      <c r="P10" s="351">
        <f t="shared" si="2"/>
        <v>39804.614600000001</v>
      </c>
      <c r="Q10" s="351">
        <f t="shared" si="2"/>
        <v>41745.814400000003</v>
      </c>
      <c r="R10" s="699">
        <f t="shared" si="3"/>
        <v>44004.734940000002</v>
      </c>
      <c r="S10" s="699">
        <f t="shared" si="4"/>
        <v>46163.024544</v>
      </c>
      <c r="T10" s="699">
        <f t="shared" si="5"/>
        <v>40600.706892000002</v>
      </c>
      <c r="U10" s="699">
        <f t="shared" si="6"/>
        <v>42580.730688000003</v>
      </c>
      <c r="V10" s="575"/>
    </row>
    <row r="11" spans="1:22" s="276" customFormat="1" ht="15.6" x14ac:dyDescent="0.3">
      <c r="A11" s="459"/>
      <c r="B11" s="348">
        <v>42593</v>
      </c>
      <c r="C11" s="348">
        <v>44712</v>
      </c>
      <c r="D11" s="348">
        <v>39403</v>
      </c>
      <c r="E11" s="348">
        <v>41354</v>
      </c>
      <c r="F11" s="349">
        <f t="shared" si="0"/>
        <v>43018.93</v>
      </c>
      <c r="G11" s="348">
        <f t="shared" si="0"/>
        <v>45159.12</v>
      </c>
      <c r="H11" s="350">
        <f t="shared" si="0"/>
        <v>39797.03</v>
      </c>
      <c r="I11" s="350">
        <f t="shared" si="0"/>
        <v>41767.54</v>
      </c>
      <c r="J11" s="349">
        <f t="shared" si="1"/>
        <v>44309.497900000002</v>
      </c>
      <c r="K11" s="348">
        <f t="shared" si="1"/>
        <v>46513.893600000003</v>
      </c>
      <c r="L11" s="348">
        <f t="shared" si="1"/>
        <v>40990.940900000001</v>
      </c>
      <c r="M11" s="348">
        <f t="shared" si="1"/>
        <v>43020.566200000001</v>
      </c>
      <c r="N11" s="351">
        <f t="shared" si="2"/>
        <v>44809.497900000002</v>
      </c>
      <c r="O11" s="351">
        <f t="shared" si="2"/>
        <v>47013.893600000003</v>
      </c>
      <c r="P11" s="351">
        <f t="shared" si="2"/>
        <v>41490.940900000001</v>
      </c>
      <c r="Q11" s="351">
        <f t="shared" si="2"/>
        <v>43520.566200000001</v>
      </c>
      <c r="R11" s="699">
        <f t="shared" si="3"/>
        <v>45705.687858000005</v>
      </c>
      <c r="S11" s="699">
        <f t="shared" si="4"/>
        <v>47954.171472000002</v>
      </c>
      <c r="T11" s="699">
        <f t="shared" si="5"/>
        <v>42320.759718000001</v>
      </c>
      <c r="U11" s="699">
        <f t="shared" si="6"/>
        <v>44390.977524000002</v>
      </c>
      <c r="V11" s="575"/>
    </row>
    <row r="12" spans="1:22" s="276" customFormat="1" ht="15.6" x14ac:dyDescent="0.3">
      <c r="A12" s="459"/>
      <c r="B12" s="348">
        <v>44154</v>
      </c>
      <c r="C12" s="348">
        <v>46354</v>
      </c>
      <c r="D12" s="348">
        <v>40990</v>
      </c>
      <c r="E12" s="348">
        <v>43024</v>
      </c>
      <c r="F12" s="349">
        <f t="shared" si="0"/>
        <v>44595.54</v>
      </c>
      <c r="G12" s="348">
        <f t="shared" si="0"/>
        <v>46817.54</v>
      </c>
      <c r="H12" s="350">
        <f t="shared" si="0"/>
        <v>41399.9</v>
      </c>
      <c r="I12" s="350">
        <f t="shared" si="0"/>
        <v>43454.239999999998</v>
      </c>
      <c r="J12" s="349">
        <f t="shared" si="1"/>
        <v>45933.406200000005</v>
      </c>
      <c r="K12" s="348">
        <f t="shared" si="1"/>
        <v>48222.066200000001</v>
      </c>
      <c r="L12" s="348">
        <f t="shared" si="1"/>
        <v>42641.897000000004</v>
      </c>
      <c r="M12" s="348">
        <f t="shared" si="1"/>
        <v>44757.867200000001</v>
      </c>
      <c r="N12" s="351">
        <f t="shared" si="2"/>
        <v>46433.406200000005</v>
      </c>
      <c r="O12" s="351">
        <f t="shared" si="2"/>
        <v>48722.066200000001</v>
      </c>
      <c r="P12" s="351">
        <f t="shared" si="2"/>
        <v>43141.897000000004</v>
      </c>
      <c r="Q12" s="351">
        <f t="shared" si="2"/>
        <v>45257.867200000001</v>
      </c>
      <c r="R12" s="699">
        <f t="shared" si="3"/>
        <v>47362.074324000008</v>
      </c>
      <c r="S12" s="699">
        <f t="shared" si="4"/>
        <v>49696.507524000001</v>
      </c>
      <c r="T12" s="699">
        <f t="shared" si="5"/>
        <v>44004.734940000002</v>
      </c>
      <c r="U12" s="699">
        <f t="shared" si="6"/>
        <v>46163.024544</v>
      </c>
      <c r="V12" s="575"/>
    </row>
    <row r="13" spans="1:22" s="276" customFormat="1" ht="15.6" x14ac:dyDescent="0.3">
      <c r="A13" s="459"/>
      <c r="B13" s="348">
        <v>45761</v>
      </c>
      <c r="C13" s="348">
        <v>48045</v>
      </c>
      <c r="D13" s="348">
        <v>42593</v>
      </c>
      <c r="E13" s="348">
        <v>44712</v>
      </c>
      <c r="F13" s="349">
        <f t="shared" si="0"/>
        <v>46218.61</v>
      </c>
      <c r="G13" s="348">
        <f t="shared" si="0"/>
        <v>48525.45</v>
      </c>
      <c r="H13" s="350">
        <f t="shared" si="0"/>
        <v>43018.93</v>
      </c>
      <c r="I13" s="350">
        <f t="shared" si="0"/>
        <v>45159.12</v>
      </c>
      <c r="J13" s="349">
        <f t="shared" si="1"/>
        <v>47605.168300000005</v>
      </c>
      <c r="K13" s="348">
        <f t="shared" si="1"/>
        <v>49981.213499999998</v>
      </c>
      <c r="L13" s="348">
        <f t="shared" si="1"/>
        <v>44309.497900000002</v>
      </c>
      <c r="M13" s="348">
        <f t="shared" si="1"/>
        <v>46513.893600000003</v>
      </c>
      <c r="N13" s="351">
        <f t="shared" si="2"/>
        <v>48105.168300000005</v>
      </c>
      <c r="O13" s="351">
        <f t="shared" si="2"/>
        <v>50481.213499999998</v>
      </c>
      <c r="P13" s="351">
        <f t="shared" si="2"/>
        <v>44809.497900000002</v>
      </c>
      <c r="Q13" s="351">
        <f t="shared" si="2"/>
        <v>47013.893600000003</v>
      </c>
      <c r="R13" s="699">
        <f t="shared" si="3"/>
        <v>49067.271666000008</v>
      </c>
      <c r="S13" s="699">
        <f t="shared" si="4"/>
        <v>51490.837769999998</v>
      </c>
      <c r="T13" s="699">
        <f t="shared" si="5"/>
        <v>45705.687858000005</v>
      </c>
      <c r="U13" s="699">
        <f t="shared" si="6"/>
        <v>47954.171472000002</v>
      </c>
      <c r="V13" s="575"/>
    </row>
    <row r="14" spans="1:22" s="276" customFormat="1" ht="15.6" x14ac:dyDescent="0.3">
      <c r="A14" s="459"/>
      <c r="B14" s="348">
        <v>46828</v>
      </c>
      <c r="C14" s="348">
        <v>49166</v>
      </c>
      <c r="D14" s="348">
        <v>44154</v>
      </c>
      <c r="E14" s="348">
        <v>46354</v>
      </c>
      <c r="F14" s="349">
        <f t="shared" si="0"/>
        <v>47296.28</v>
      </c>
      <c r="G14" s="348">
        <f t="shared" si="0"/>
        <v>49657.66</v>
      </c>
      <c r="H14" s="350">
        <f t="shared" si="0"/>
        <v>44595.54</v>
      </c>
      <c r="I14" s="350">
        <f t="shared" si="0"/>
        <v>46817.54</v>
      </c>
      <c r="J14" s="349">
        <f t="shared" si="1"/>
        <v>48715.168400000002</v>
      </c>
      <c r="K14" s="348">
        <f t="shared" si="1"/>
        <v>51147.389800000004</v>
      </c>
      <c r="L14" s="348">
        <f t="shared" si="1"/>
        <v>45933.406200000005</v>
      </c>
      <c r="M14" s="348">
        <f t="shared" si="1"/>
        <v>48222.066200000001</v>
      </c>
      <c r="N14" s="351">
        <f t="shared" si="2"/>
        <v>49215.168400000002</v>
      </c>
      <c r="O14" s="351">
        <f t="shared" si="2"/>
        <v>51658.863698000008</v>
      </c>
      <c r="P14" s="351">
        <f t="shared" si="2"/>
        <v>46433.406200000005</v>
      </c>
      <c r="Q14" s="351">
        <f t="shared" si="2"/>
        <v>48722.066200000001</v>
      </c>
      <c r="R14" s="699">
        <f t="shared" si="3"/>
        <v>50199.471768000003</v>
      </c>
      <c r="S14" s="699">
        <f t="shared" si="4"/>
        <v>52692.040971960007</v>
      </c>
      <c r="T14" s="699">
        <f t="shared" si="5"/>
        <v>47362.074324000008</v>
      </c>
      <c r="U14" s="699">
        <f t="shared" si="6"/>
        <v>49696.507524000001</v>
      </c>
      <c r="V14" s="575"/>
    </row>
    <row r="15" spans="1:22" s="276" customFormat="1" ht="15.6" x14ac:dyDescent="0.3">
      <c r="A15" s="459"/>
      <c r="B15" s="345"/>
      <c r="C15" s="345"/>
      <c r="D15" s="348">
        <v>45761</v>
      </c>
      <c r="E15" s="348">
        <v>48045</v>
      </c>
      <c r="F15" s="349"/>
      <c r="G15" s="348"/>
      <c r="H15" s="350">
        <f t="shared" si="0"/>
        <v>46218.61</v>
      </c>
      <c r="I15" s="350">
        <f t="shared" si="0"/>
        <v>48525.45</v>
      </c>
      <c r="J15" s="349"/>
      <c r="K15" s="348"/>
      <c r="L15" s="348">
        <f t="shared" si="1"/>
        <v>47605.168300000005</v>
      </c>
      <c r="M15" s="348">
        <f t="shared" si="1"/>
        <v>49981.213499999998</v>
      </c>
      <c r="N15" s="351"/>
      <c r="O15" s="351"/>
      <c r="P15" s="351">
        <f t="shared" si="2"/>
        <v>48105.168300000005</v>
      </c>
      <c r="Q15" s="351">
        <f t="shared" si="2"/>
        <v>50481.213499999998</v>
      </c>
      <c r="R15" s="699"/>
      <c r="S15" s="699"/>
      <c r="T15" s="699">
        <f t="shared" si="5"/>
        <v>49067.271666000008</v>
      </c>
      <c r="U15" s="699">
        <f t="shared" si="6"/>
        <v>51490.837769999998</v>
      </c>
      <c r="V15" s="575"/>
    </row>
    <row r="16" spans="1:22" s="276" customFormat="1" ht="15.6" x14ac:dyDescent="0.3">
      <c r="A16" s="459"/>
      <c r="B16" s="345"/>
      <c r="C16" s="345"/>
      <c r="D16" s="348">
        <v>46828</v>
      </c>
      <c r="E16" s="348">
        <v>49166</v>
      </c>
      <c r="F16" s="349"/>
      <c r="G16" s="348"/>
      <c r="H16" s="350">
        <f t="shared" si="0"/>
        <v>47296.28</v>
      </c>
      <c r="I16" s="350">
        <f t="shared" si="0"/>
        <v>49657.66</v>
      </c>
      <c r="J16" s="349"/>
      <c r="K16" s="348"/>
      <c r="L16" s="348">
        <f t="shared" si="1"/>
        <v>48715.168400000002</v>
      </c>
      <c r="M16" s="348">
        <f t="shared" si="1"/>
        <v>51147.389800000004</v>
      </c>
      <c r="N16" s="351"/>
      <c r="O16" s="351"/>
      <c r="P16" s="351">
        <f t="shared" si="2"/>
        <v>49215.168400000002</v>
      </c>
      <c r="Q16" s="351">
        <f t="shared" si="2"/>
        <v>51658.863698000008</v>
      </c>
      <c r="R16" s="699"/>
      <c r="S16" s="699"/>
      <c r="T16" s="699">
        <f t="shared" si="5"/>
        <v>50199.471768000003</v>
      </c>
      <c r="U16" s="699">
        <f t="shared" si="6"/>
        <v>52692.040971960007</v>
      </c>
      <c r="V16" s="575"/>
    </row>
    <row r="17" spans="1:22" s="276" customFormat="1" ht="15.6" x14ac:dyDescent="0.3">
      <c r="A17" s="459" t="s">
        <v>183</v>
      </c>
      <c r="B17" s="345"/>
      <c r="C17" s="345"/>
      <c r="D17" s="345"/>
      <c r="E17" s="345"/>
      <c r="F17" s="349"/>
      <c r="G17" s="348"/>
      <c r="H17" s="350"/>
      <c r="I17" s="350"/>
      <c r="J17" s="349"/>
      <c r="K17" s="348"/>
      <c r="L17" s="348"/>
      <c r="M17" s="348"/>
      <c r="N17" s="351"/>
      <c r="O17" s="351"/>
      <c r="P17" s="351"/>
      <c r="Q17" s="351"/>
      <c r="R17" s="699"/>
      <c r="S17" s="699"/>
      <c r="T17" s="699"/>
      <c r="U17" s="699"/>
      <c r="V17" s="575"/>
    </row>
    <row r="18" spans="1:22" s="276" customFormat="1" ht="15.6" x14ac:dyDescent="0.3">
      <c r="A18" s="459" t="s">
        <v>184</v>
      </c>
      <c r="B18" s="348">
        <v>48337</v>
      </c>
      <c r="C18" s="348">
        <v>50763</v>
      </c>
      <c r="D18" s="348">
        <v>48337</v>
      </c>
      <c r="E18" s="348">
        <v>50763</v>
      </c>
      <c r="F18" s="349">
        <f>B18*1.01</f>
        <v>48820.37</v>
      </c>
      <c r="G18" s="348">
        <f t="shared" si="0"/>
        <v>51270.63</v>
      </c>
      <c r="H18" s="350">
        <f t="shared" si="0"/>
        <v>48820.37</v>
      </c>
      <c r="I18" s="350">
        <f t="shared" si="0"/>
        <v>51270.63</v>
      </c>
      <c r="J18" s="349">
        <f>F18*1.03</f>
        <v>50284.981100000005</v>
      </c>
      <c r="K18" s="348">
        <f t="shared" si="1"/>
        <v>52808.748899999999</v>
      </c>
      <c r="L18" s="348">
        <f t="shared" si="1"/>
        <v>50284.981100000005</v>
      </c>
      <c r="M18" s="348">
        <f t="shared" si="1"/>
        <v>52808.748899999999</v>
      </c>
      <c r="N18" s="351">
        <f>IF(J18*0.01&lt;500,J18+500,J18*1.01)</f>
        <v>50787.830911000005</v>
      </c>
      <c r="O18" s="351">
        <f t="shared" si="2"/>
        <v>53336.836388999996</v>
      </c>
      <c r="P18" s="351">
        <f t="shared" si="2"/>
        <v>50787.830911000005</v>
      </c>
      <c r="Q18" s="351">
        <f t="shared" si="2"/>
        <v>53336.836388999996</v>
      </c>
      <c r="R18" s="699">
        <f t="shared" si="3"/>
        <v>51803.587529220007</v>
      </c>
      <c r="S18" s="699">
        <f t="shared" si="4"/>
        <v>54403.573116779997</v>
      </c>
      <c r="T18" s="699">
        <f t="shared" si="5"/>
        <v>51803.587529220007</v>
      </c>
      <c r="U18" s="699">
        <f t="shared" si="6"/>
        <v>54403.573116779997</v>
      </c>
      <c r="V18" s="575"/>
    </row>
    <row r="19" spans="1:22" s="276" customFormat="1" ht="15.6" x14ac:dyDescent="0.3">
      <c r="A19" s="459" t="s">
        <v>185</v>
      </c>
      <c r="B19" s="348">
        <v>48337</v>
      </c>
      <c r="C19" s="348">
        <v>50763</v>
      </c>
      <c r="D19" s="348">
        <v>48337</v>
      </c>
      <c r="E19" s="348">
        <v>50763</v>
      </c>
      <c r="F19" s="349">
        <f>B19*1.01</f>
        <v>48820.37</v>
      </c>
      <c r="G19" s="348">
        <f t="shared" si="0"/>
        <v>51270.63</v>
      </c>
      <c r="H19" s="350">
        <f t="shared" si="0"/>
        <v>48820.37</v>
      </c>
      <c r="I19" s="350">
        <f t="shared" si="0"/>
        <v>51270.63</v>
      </c>
      <c r="J19" s="349">
        <f>F19*1.03</f>
        <v>50284.981100000005</v>
      </c>
      <c r="K19" s="348">
        <f t="shared" si="1"/>
        <v>52808.748899999999</v>
      </c>
      <c r="L19" s="348">
        <f t="shared" si="1"/>
        <v>50284.981100000005</v>
      </c>
      <c r="M19" s="348">
        <f t="shared" si="1"/>
        <v>52808.748899999999</v>
      </c>
      <c r="N19" s="351">
        <f>IF(J19*0.01&lt;500,J19+500,J19*1.01)</f>
        <v>50787.830911000005</v>
      </c>
      <c r="O19" s="351">
        <f t="shared" si="2"/>
        <v>53336.836388999996</v>
      </c>
      <c r="P19" s="351">
        <f t="shared" si="2"/>
        <v>50787.830911000005</v>
      </c>
      <c r="Q19" s="351">
        <f t="shared" si="2"/>
        <v>53336.836388999996</v>
      </c>
      <c r="R19" s="699">
        <f t="shared" si="3"/>
        <v>51803.587529220007</v>
      </c>
      <c r="S19" s="699">
        <f t="shared" si="4"/>
        <v>54403.573116779997</v>
      </c>
      <c r="T19" s="699">
        <f t="shared" si="5"/>
        <v>51803.587529220007</v>
      </c>
      <c r="U19" s="699">
        <f t="shared" si="6"/>
        <v>54403.573116779997</v>
      </c>
      <c r="V19" s="575"/>
    </row>
    <row r="20" spans="1:22" s="288" customFormat="1" ht="16.2" thickBot="1" x14ac:dyDescent="0.35">
      <c r="A20" s="460" t="s">
        <v>186</v>
      </c>
      <c r="B20" s="352">
        <v>49850</v>
      </c>
      <c r="C20" s="352">
        <v>52369</v>
      </c>
      <c r="D20" s="352">
        <v>49850</v>
      </c>
      <c r="E20" s="352">
        <v>52369</v>
      </c>
      <c r="F20" s="353">
        <f>B20*1.01</f>
        <v>50348.5</v>
      </c>
      <c r="G20" s="352">
        <f>C20*1.01</f>
        <v>52892.69</v>
      </c>
      <c r="H20" s="354">
        <f>D20*1.01</f>
        <v>50348.5</v>
      </c>
      <c r="I20" s="354">
        <f>E20*1.01</f>
        <v>52892.69</v>
      </c>
      <c r="J20" s="353">
        <f>F20*1.03</f>
        <v>51858.955000000002</v>
      </c>
      <c r="K20" s="352">
        <f>G20*1.03</f>
        <v>54479.470700000005</v>
      </c>
      <c r="L20" s="352">
        <f>H20*1.03</f>
        <v>51858.955000000002</v>
      </c>
      <c r="M20" s="352">
        <f>I20*1.03</f>
        <v>54479.470700000005</v>
      </c>
      <c r="N20" s="355">
        <f>IF(J20*0.01&lt;500,J20+500,J20*1.01)</f>
        <v>52377.544549999999</v>
      </c>
      <c r="O20" s="355">
        <f>IF(K20*0.01&lt;500,K20+500,K20*1.01)</f>
        <v>55024.265407000006</v>
      </c>
      <c r="P20" s="355">
        <f>IF(L20*0.01&lt;500,L20+500,L20*1.01)</f>
        <v>52377.544549999999</v>
      </c>
      <c r="Q20" s="355">
        <f>IF(M20*0.01&lt;500,M20+500,M20*1.01)</f>
        <v>55024.265407000006</v>
      </c>
      <c r="R20" s="700">
        <f t="shared" si="3"/>
        <v>53425.095440999998</v>
      </c>
      <c r="S20" s="700">
        <f t="shared" si="4"/>
        <v>56124.750715140006</v>
      </c>
      <c r="T20" s="700">
        <f t="shared" si="5"/>
        <v>53425.095440999998</v>
      </c>
      <c r="U20" s="700">
        <f t="shared" si="6"/>
        <v>56124.750715140006</v>
      </c>
      <c r="V20" s="576"/>
    </row>
    <row r="21" spans="1:22" s="269" customFormat="1" ht="16.2" thickTop="1" x14ac:dyDescent="0.3">
      <c r="A21" s="461" t="s">
        <v>187</v>
      </c>
      <c r="B21" s="356"/>
      <c r="C21" s="357" t="s">
        <v>166</v>
      </c>
      <c r="D21" s="357"/>
      <c r="E21" s="357"/>
      <c r="F21" s="358"/>
      <c r="G21" s="359"/>
      <c r="H21" s="360"/>
      <c r="I21" s="360"/>
      <c r="J21" s="349"/>
      <c r="K21" s="348"/>
      <c r="L21" s="348"/>
      <c r="M21" s="348"/>
      <c r="N21" s="351"/>
      <c r="O21" s="351"/>
      <c r="P21" s="351"/>
      <c r="Q21" s="351"/>
      <c r="R21" s="699"/>
      <c r="S21" s="699"/>
      <c r="T21" s="699"/>
      <c r="U21" s="699"/>
      <c r="V21" s="577"/>
    </row>
    <row r="22" spans="1:22" s="276" customFormat="1" ht="15.6" x14ac:dyDescent="0.3">
      <c r="A22" s="459"/>
      <c r="B22" s="348">
        <v>47946</v>
      </c>
      <c r="C22" s="348">
        <v>50346</v>
      </c>
      <c r="D22" s="345"/>
      <c r="E22" s="345"/>
      <c r="F22" s="349">
        <f t="shared" ref="F22:G28" si="7">B22*1.01</f>
        <v>48425.46</v>
      </c>
      <c r="G22" s="348">
        <f t="shared" si="7"/>
        <v>50849.46</v>
      </c>
      <c r="H22" s="350"/>
      <c r="I22" s="350"/>
      <c r="J22" s="349">
        <f t="shared" ref="J22:K28" si="8">F22*1.03</f>
        <v>49878.2238</v>
      </c>
      <c r="K22" s="348">
        <f t="shared" si="8"/>
        <v>52374.943800000001</v>
      </c>
      <c r="L22" s="348"/>
      <c r="M22" s="348"/>
      <c r="N22" s="351">
        <f t="shared" ref="N22:O42" si="9">IF(J22*0.01&lt;500,J22+500,J22*1.01)</f>
        <v>50378.2238</v>
      </c>
      <c r="O22" s="351">
        <f t="shared" si="9"/>
        <v>52898.693238</v>
      </c>
      <c r="P22" s="351"/>
      <c r="Q22" s="351"/>
      <c r="R22" s="699">
        <f t="shared" si="3"/>
        <v>51385.788275999999</v>
      </c>
      <c r="S22" s="699">
        <f t="shared" si="4"/>
        <v>53956.667102760002</v>
      </c>
      <c r="T22" s="699"/>
      <c r="U22" s="699"/>
      <c r="V22" s="575"/>
    </row>
    <row r="23" spans="1:22" s="276" customFormat="1" ht="15.6" x14ac:dyDescent="0.3">
      <c r="A23" s="459"/>
      <c r="B23" s="348">
        <v>49329</v>
      </c>
      <c r="C23" s="348">
        <v>51816</v>
      </c>
      <c r="D23" s="345"/>
      <c r="E23" s="345"/>
      <c r="F23" s="349">
        <f t="shared" si="7"/>
        <v>49822.29</v>
      </c>
      <c r="G23" s="348">
        <f t="shared" si="7"/>
        <v>52334.16</v>
      </c>
      <c r="H23" s="350"/>
      <c r="I23" s="350"/>
      <c r="J23" s="349">
        <f t="shared" si="8"/>
        <v>51316.958700000003</v>
      </c>
      <c r="K23" s="348">
        <f t="shared" si="8"/>
        <v>53904.184800000003</v>
      </c>
      <c r="L23" s="348"/>
      <c r="M23" s="348"/>
      <c r="N23" s="351">
        <f t="shared" si="9"/>
        <v>51830.128287000007</v>
      </c>
      <c r="O23" s="351">
        <f t="shared" si="9"/>
        <v>54443.226648000003</v>
      </c>
      <c r="P23" s="351"/>
      <c r="Q23" s="351"/>
      <c r="R23" s="699">
        <f t="shared" si="3"/>
        <v>52866.730852740009</v>
      </c>
      <c r="S23" s="699">
        <f t="shared" si="4"/>
        <v>55532.091180960007</v>
      </c>
      <c r="T23" s="699"/>
      <c r="U23" s="699"/>
      <c r="V23" s="575"/>
    </row>
    <row r="24" spans="1:22" s="276" customFormat="1" ht="15.6" x14ac:dyDescent="0.3">
      <c r="A24" s="459"/>
      <c r="B24" s="348">
        <v>50713</v>
      </c>
      <c r="C24" s="348">
        <v>53285</v>
      </c>
      <c r="D24" s="345"/>
      <c r="E24" s="345"/>
      <c r="F24" s="349">
        <f t="shared" si="7"/>
        <v>51220.13</v>
      </c>
      <c r="G24" s="348">
        <f t="shared" si="7"/>
        <v>53817.85</v>
      </c>
      <c r="H24" s="350"/>
      <c r="I24" s="350"/>
      <c r="J24" s="349">
        <f t="shared" si="8"/>
        <v>52756.733899999999</v>
      </c>
      <c r="K24" s="348">
        <f t="shared" si="8"/>
        <v>55432.385499999997</v>
      </c>
      <c r="L24" s="348"/>
      <c r="M24" s="348"/>
      <c r="N24" s="351">
        <f t="shared" si="9"/>
        <v>53284.301239</v>
      </c>
      <c r="O24" s="351">
        <f t="shared" si="9"/>
        <v>55986.709354999999</v>
      </c>
      <c r="P24" s="351"/>
      <c r="Q24" s="351"/>
      <c r="R24" s="699">
        <f t="shared" si="3"/>
        <v>54349.98726378</v>
      </c>
      <c r="S24" s="699">
        <f t="shared" si="4"/>
        <v>57106.443542100002</v>
      </c>
      <c r="T24" s="699"/>
      <c r="U24" s="699"/>
      <c r="V24" s="575"/>
    </row>
    <row r="25" spans="1:22" s="276" customFormat="1" ht="15.6" x14ac:dyDescent="0.3">
      <c r="A25" s="459"/>
      <c r="B25" s="348">
        <v>52110</v>
      </c>
      <c r="C25" s="348">
        <v>54753</v>
      </c>
      <c r="D25" s="345"/>
      <c r="E25" s="345"/>
      <c r="F25" s="349">
        <f t="shared" si="7"/>
        <v>52631.1</v>
      </c>
      <c r="G25" s="348">
        <f t="shared" si="7"/>
        <v>55300.53</v>
      </c>
      <c r="H25" s="350"/>
      <c r="I25" s="350"/>
      <c r="J25" s="349">
        <f t="shared" si="8"/>
        <v>54210.033000000003</v>
      </c>
      <c r="K25" s="348">
        <f t="shared" si="8"/>
        <v>56959.545899999997</v>
      </c>
      <c r="L25" s="348"/>
      <c r="M25" s="348"/>
      <c r="N25" s="351">
        <f t="shared" si="9"/>
        <v>54752.133330000004</v>
      </c>
      <c r="O25" s="351">
        <f t="shared" si="9"/>
        <v>57529.141359000001</v>
      </c>
      <c r="P25" s="351"/>
      <c r="Q25" s="351"/>
      <c r="R25" s="699">
        <f t="shared" si="3"/>
        <v>55847.175996600003</v>
      </c>
      <c r="S25" s="699">
        <f t="shared" si="4"/>
        <v>58679.724186179999</v>
      </c>
      <c r="T25" s="699"/>
      <c r="U25" s="699"/>
      <c r="V25" s="575"/>
    </row>
    <row r="26" spans="1:22" s="276" customFormat="1" ht="15.6" x14ac:dyDescent="0.3">
      <c r="A26" s="459"/>
      <c r="B26" s="348">
        <v>53506</v>
      </c>
      <c r="C26" s="348">
        <v>56224</v>
      </c>
      <c r="D26" s="345"/>
      <c r="E26" s="345"/>
      <c r="F26" s="349">
        <f t="shared" si="7"/>
        <v>54041.06</v>
      </c>
      <c r="G26" s="348">
        <f t="shared" si="7"/>
        <v>56786.239999999998</v>
      </c>
      <c r="H26" s="350"/>
      <c r="I26" s="350"/>
      <c r="J26" s="349">
        <f t="shared" si="8"/>
        <v>55662.291799999999</v>
      </c>
      <c r="K26" s="348">
        <f t="shared" si="8"/>
        <v>58489.8272</v>
      </c>
      <c r="L26" s="348"/>
      <c r="M26" s="348"/>
      <c r="N26" s="351">
        <f t="shared" si="9"/>
        <v>56218.914718</v>
      </c>
      <c r="O26" s="351">
        <f t="shared" si="9"/>
        <v>59074.725471999998</v>
      </c>
      <c r="P26" s="351"/>
      <c r="Q26" s="351"/>
      <c r="R26" s="699">
        <f t="shared" si="3"/>
        <v>57343.293012360002</v>
      </c>
      <c r="S26" s="699">
        <f t="shared" si="4"/>
        <v>60256.219981440001</v>
      </c>
      <c r="T26" s="699"/>
      <c r="U26" s="699"/>
      <c r="V26" s="575"/>
    </row>
    <row r="27" spans="1:22" s="276" customFormat="1" ht="15.6" x14ac:dyDescent="0.3">
      <c r="A27" s="459"/>
      <c r="B27" s="348">
        <v>54904</v>
      </c>
      <c r="C27" s="348">
        <v>57694</v>
      </c>
      <c r="D27" s="345"/>
      <c r="E27" s="345"/>
      <c r="F27" s="349">
        <f t="shared" si="7"/>
        <v>55453.04</v>
      </c>
      <c r="G27" s="348">
        <f t="shared" si="7"/>
        <v>58270.94</v>
      </c>
      <c r="H27" s="350"/>
      <c r="I27" s="350"/>
      <c r="J27" s="349">
        <f t="shared" si="8"/>
        <v>57116.631200000003</v>
      </c>
      <c r="K27" s="348">
        <f t="shared" si="8"/>
        <v>60019.068200000002</v>
      </c>
      <c r="L27" s="348"/>
      <c r="M27" s="348"/>
      <c r="N27" s="351">
        <f t="shared" si="9"/>
        <v>57687.797512000005</v>
      </c>
      <c r="O27" s="351">
        <f t="shared" si="9"/>
        <v>60619.258882000002</v>
      </c>
      <c r="P27" s="351"/>
      <c r="Q27" s="351"/>
      <c r="R27" s="699">
        <f t="shared" si="3"/>
        <v>58841.553462240008</v>
      </c>
      <c r="S27" s="699">
        <f t="shared" si="4"/>
        <v>61831.644059640006</v>
      </c>
      <c r="T27" s="699"/>
      <c r="U27" s="699"/>
      <c r="V27" s="575"/>
    </row>
    <row r="28" spans="1:22" s="276" customFormat="1" ht="15.6" x14ac:dyDescent="0.3">
      <c r="A28" s="459"/>
      <c r="B28" s="348">
        <v>56300</v>
      </c>
      <c r="C28" s="348">
        <v>59163</v>
      </c>
      <c r="D28" s="345"/>
      <c r="E28" s="345"/>
      <c r="F28" s="349">
        <f t="shared" si="7"/>
        <v>56863</v>
      </c>
      <c r="G28" s="348">
        <f t="shared" si="7"/>
        <v>59754.63</v>
      </c>
      <c r="H28" s="350"/>
      <c r="I28" s="350"/>
      <c r="J28" s="349">
        <f t="shared" si="8"/>
        <v>58568.89</v>
      </c>
      <c r="K28" s="348">
        <f t="shared" si="8"/>
        <v>61547.268899999995</v>
      </c>
      <c r="L28" s="348"/>
      <c r="M28" s="348"/>
      <c r="N28" s="351">
        <f t="shared" si="9"/>
        <v>59154.5789</v>
      </c>
      <c r="O28" s="351">
        <f t="shared" si="9"/>
        <v>62162.741588999997</v>
      </c>
      <c r="P28" s="351"/>
      <c r="Q28" s="351"/>
      <c r="R28" s="699">
        <f t="shared" si="3"/>
        <v>60337.670478</v>
      </c>
      <c r="S28" s="699">
        <f t="shared" si="4"/>
        <v>63405.99642078</v>
      </c>
      <c r="T28" s="699"/>
      <c r="U28" s="699"/>
      <c r="V28" s="575"/>
    </row>
    <row r="29" spans="1:22" s="276" customFormat="1" ht="15.6" x14ac:dyDescent="0.3">
      <c r="A29" s="459" t="s">
        <v>183</v>
      </c>
      <c r="B29" s="345"/>
      <c r="C29" s="345"/>
      <c r="D29" s="345"/>
      <c r="E29" s="345"/>
      <c r="F29" s="349"/>
      <c r="G29" s="348"/>
      <c r="H29" s="350"/>
      <c r="I29" s="350"/>
      <c r="J29" s="349"/>
      <c r="K29" s="348"/>
      <c r="L29" s="348"/>
      <c r="M29" s="348"/>
      <c r="N29" s="351"/>
      <c r="O29" s="351"/>
      <c r="P29" s="351"/>
      <c r="Q29" s="351"/>
      <c r="R29" s="699"/>
      <c r="S29" s="699"/>
      <c r="T29" s="699"/>
      <c r="U29" s="699"/>
      <c r="V29" s="575"/>
    </row>
    <row r="30" spans="1:22" s="276" customFormat="1" ht="15.6" x14ac:dyDescent="0.3">
      <c r="A30" s="459" t="s">
        <v>184</v>
      </c>
      <c r="B30" s="348">
        <v>58313</v>
      </c>
      <c r="C30" s="348">
        <v>61286</v>
      </c>
      <c r="D30" s="345"/>
      <c r="E30" s="345"/>
      <c r="F30" s="349">
        <f t="shared" ref="F30:G42" si="10">B30*1.01</f>
        <v>58896.13</v>
      </c>
      <c r="G30" s="348">
        <f t="shared" si="10"/>
        <v>61898.86</v>
      </c>
      <c r="H30" s="350"/>
      <c r="I30" s="350"/>
      <c r="J30" s="349">
        <f t="shared" ref="J30:K42" si="11">F30*1.03</f>
        <v>60663.013899999998</v>
      </c>
      <c r="K30" s="348">
        <f t="shared" si="11"/>
        <v>63755.825799999999</v>
      </c>
      <c r="L30" s="348"/>
      <c r="M30" s="348"/>
      <c r="N30" s="351">
        <f t="shared" si="9"/>
        <v>61269.644038999999</v>
      </c>
      <c r="O30" s="351">
        <f t="shared" si="9"/>
        <v>64393.384057999996</v>
      </c>
      <c r="P30" s="351"/>
      <c r="Q30" s="351"/>
      <c r="R30" s="699">
        <f t="shared" si="3"/>
        <v>62495.036919780003</v>
      </c>
      <c r="S30" s="699">
        <f t="shared" si="4"/>
        <v>65681.251739159998</v>
      </c>
      <c r="T30" s="699"/>
      <c r="U30" s="699"/>
      <c r="V30" s="575"/>
    </row>
    <row r="31" spans="1:22" s="276" customFormat="1" ht="15.6" x14ac:dyDescent="0.3">
      <c r="A31" s="459" t="s">
        <v>185</v>
      </c>
      <c r="B31" s="348">
        <v>58313</v>
      </c>
      <c r="C31" s="348">
        <v>61286</v>
      </c>
      <c r="D31" s="345"/>
      <c r="E31" s="345"/>
      <c r="F31" s="349">
        <f t="shared" si="10"/>
        <v>58896.13</v>
      </c>
      <c r="G31" s="348">
        <f t="shared" si="10"/>
        <v>61898.86</v>
      </c>
      <c r="H31" s="350"/>
      <c r="I31" s="350"/>
      <c r="J31" s="349">
        <f t="shared" si="11"/>
        <v>60663.013899999998</v>
      </c>
      <c r="K31" s="348">
        <f t="shared" si="11"/>
        <v>63755.825799999999</v>
      </c>
      <c r="L31" s="348"/>
      <c r="M31" s="348"/>
      <c r="N31" s="351">
        <f t="shared" si="9"/>
        <v>61269.644038999999</v>
      </c>
      <c r="O31" s="351">
        <f t="shared" si="9"/>
        <v>64393.384057999996</v>
      </c>
      <c r="P31" s="351"/>
      <c r="Q31" s="351"/>
      <c r="R31" s="699">
        <f t="shared" si="3"/>
        <v>62495.036919780003</v>
      </c>
      <c r="S31" s="699">
        <f t="shared" si="4"/>
        <v>65681.251739159998</v>
      </c>
      <c r="T31" s="699"/>
      <c r="U31" s="699"/>
      <c r="V31" s="575"/>
    </row>
    <row r="32" spans="1:22" s="288" customFormat="1" ht="16.2" thickBot="1" x14ac:dyDescent="0.35">
      <c r="A32" s="460" t="s">
        <v>186</v>
      </c>
      <c r="B32" s="352">
        <v>60324</v>
      </c>
      <c r="C32" s="352">
        <v>63403</v>
      </c>
      <c r="D32" s="361"/>
      <c r="E32" s="361"/>
      <c r="F32" s="353">
        <f t="shared" si="10"/>
        <v>60927.24</v>
      </c>
      <c r="G32" s="352">
        <f t="shared" si="10"/>
        <v>64037.03</v>
      </c>
      <c r="H32" s="354"/>
      <c r="I32" s="354"/>
      <c r="J32" s="353">
        <f t="shared" si="11"/>
        <v>62755.057200000003</v>
      </c>
      <c r="K32" s="352">
        <f t="shared" si="11"/>
        <v>65958.140899999999</v>
      </c>
      <c r="L32" s="352"/>
      <c r="M32" s="352"/>
      <c r="N32" s="355">
        <f t="shared" si="9"/>
        <v>63382.607772000003</v>
      </c>
      <c r="O32" s="355">
        <f t="shared" si="9"/>
        <v>66617.722309000004</v>
      </c>
      <c r="P32" s="355"/>
      <c r="Q32" s="355"/>
      <c r="R32" s="700">
        <f t="shared" si="3"/>
        <v>64650.259927440005</v>
      </c>
      <c r="S32" s="700">
        <f t="shared" si="4"/>
        <v>67950.076755180009</v>
      </c>
      <c r="T32" s="700"/>
      <c r="U32" s="700"/>
      <c r="V32" s="576"/>
    </row>
    <row r="33" spans="1:22" s="269" customFormat="1" ht="16.2" thickTop="1" x14ac:dyDescent="0.3">
      <c r="A33" s="461" t="s">
        <v>188</v>
      </c>
      <c r="B33" s="359">
        <v>36571</v>
      </c>
      <c r="C33" s="357"/>
      <c r="D33" s="357"/>
      <c r="E33" s="357"/>
      <c r="F33" s="358">
        <f t="shared" si="10"/>
        <v>36936.71</v>
      </c>
      <c r="G33" s="359"/>
      <c r="H33" s="360"/>
      <c r="I33" s="360"/>
      <c r="J33" s="349">
        <f t="shared" si="11"/>
        <v>38044.811300000001</v>
      </c>
      <c r="K33" s="348">
        <v>38044.811300000001</v>
      </c>
      <c r="L33" s="348"/>
      <c r="M33" s="348"/>
      <c r="N33" s="351">
        <f t="shared" si="9"/>
        <v>38544.811300000001</v>
      </c>
      <c r="O33" s="351">
        <f t="shared" si="9"/>
        <v>38544.811300000001</v>
      </c>
      <c r="P33" s="351"/>
      <c r="Q33" s="351"/>
      <c r="R33" s="699">
        <f t="shared" si="3"/>
        <v>39315.707525999998</v>
      </c>
      <c r="S33" s="699">
        <f t="shared" si="4"/>
        <v>39315.707525999998</v>
      </c>
      <c r="T33" s="699"/>
      <c r="U33" s="699"/>
      <c r="V33" s="577"/>
    </row>
    <row r="34" spans="1:22" s="276" customFormat="1" ht="15.6" x14ac:dyDescent="0.3">
      <c r="A34" s="459"/>
      <c r="B34" s="348">
        <v>38064</v>
      </c>
      <c r="C34" s="345"/>
      <c r="D34" s="345"/>
      <c r="E34" s="345"/>
      <c r="F34" s="349">
        <f t="shared" si="10"/>
        <v>38444.639999999999</v>
      </c>
      <c r="G34" s="348"/>
      <c r="H34" s="350"/>
      <c r="I34" s="350"/>
      <c r="J34" s="349">
        <f t="shared" si="11"/>
        <v>39597.979200000002</v>
      </c>
      <c r="K34" s="348">
        <v>39597.979200000002</v>
      </c>
      <c r="L34" s="348"/>
      <c r="M34" s="348"/>
      <c r="N34" s="351">
        <f t="shared" si="9"/>
        <v>40097.979200000002</v>
      </c>
      <c r="O34" s="351">
        <f t="shared" si="9"/>
        <v>40097.979200000002</v>
      </c>
      <c r="P34" s="351"/>
      <c r="Q34" s="351"/>
      <c r="R34" s="699">
        <f t="shared" si="3"/>
        <v>40899.938784000005</v>
      </c>
      <c r="S34" s="699">
        <f t="shared" si="4"/>
        <v>40899.938784000005</v>
      </c>
      <c r="T34" s="699"/>
      <c r="U34" s="699"/>
      <c r="V34" s="575"/>
    </row>
    <row r="35" spans="1:22" s="276" customFormat="1" ht="15.6" x14ac:dyDescent="0.3">
      <c r="A35" s="459"/>
      <c r="B35" s="348">
        <v>39409</v>
      </c>
      <c r="C35" s="345"/>
      <c r="D35" s="345"/>
      <c r="E35" s="345"/>
      <c r="F35" s="349">
        <f t="shared" si="10"/>
        <v>39803.090000000004</v>
      </c>
      <c r="G35" s="348"/>
      <c r="H35" s="350"/>
      <c r="I35" s="350"/>
      <c r="J35" s="349">
        <f t="shared" si="11"/>
        <v>40997.182700000005</v>
      </c>
      <c r="K35" s="348">
        <v>40997.182700000005</v>
      </c>
      <c r="L35" s="348"/>
      <c r="M35" s="348"/>
      <c r="N35" s="351">
        <f t="shared" si="9"/>
        <v>41497.182700000005</v>
      </c>
      <c r="O35" s="351">
        <f t="shared" si="9"/>
        <v>41497.182700000005</v>
      </c>
      <c r="P35" s="351"/>
      <c r="Q35" s="351"/>
      <c r="R35" s="699">
        <f t="shared" si="3"/>
        <v>42327.126354000007</v>
      </c>
      <c r="S35" s="699">
        <f t="shared" si="4"/>
        <v>42327.126354000007</v>
      </c>
      <c r="T35" s="699"/>
      <c r="U35" s="699"/>
      <c r="V35" s="575"/>
    </row>
    <row r="36" spans="1:22" s="276" customFormat="1" ht="15.6" x14ac:dyDescent="0.3">
      <c r="A36" s="459"/>
      <c r="B36" s="348">
        <v>40619</v>
      </c>
      <c r="C36" s="345"/>
      <c r="D36" s="345"/>
      <c r="E36" s="345"/>
      <c r="F36" s="349">
        <f t="shared" si="10"/>
        <v>41025.19</v>
      </c>
      <c r="G36" s="348"/>
      <c r="H36" s="350"/>
      <c r="I36" s="350"/>
      <c r="J36" s="349">
        <f t="shared" si="11"/>
        <v>42255.945700000004</v>
      </c>
      <c r="K36" s="348">
        <v>42255.945700000004</v>
      </c>
      <c r="L36" s="348"/>
      <c r="M36" s="348"/>
      <c r="N36" s="351">
        <f t="shared" si="9"/>
        <v>42755.945700000004</v>
      </c>
      <c r="O36" s="351">
        <f t="shared" si="9"/>
        <v>42755.945700000004</v>
      </c>
      <c r="P36" s="351"/>
      <c r="Q36" s="351"/>
      <c r="R36" s="699">
        <f t="shared" si="3"/>
        <v>43611.064614000003</v>
      </c>
      <c r="S36" s="699">
        <f t="shared" si="4"/>
        <v>43611.064614000003</v>
      </c>
      <c r="T36" s="699"/>
      <c r="U36" s="699"/>
      <c r="V36" s="575"/>
    </row>
    <row r="37" spans="1:22" s="276" customFormat="1" ht="15.6" x14ac:dyDescent="0.3">
      <c r="A37" s="459"/>
      <c r="B37" s="348">
        <v>41835</v>
      </c>
      <c r="C37" s="345"/>
      <c r="D37" s="345"/>
      <c r="E37" s="345"/>
      <c r="F37" s="349">
        <f t="shared" si="10"/>
        <v>42253.35</v>
      </c>
      <c r="G37" s="348"/>
      <c r="H37" s="350"/>
      <c r="I37" s="350"/>
      <c r="J37" s="349">
        <f t="shared" si="11"/>
        <v>43520.950499999999</v>
      </c>
      <c r="K37" s="348">
        <v>43520.950499999999</v>
      </c>
      <c r="L37" s="348"/>
      <c r="M37" s="348"/>
      <c r="N37" s="351">
        <f t="shared" si="9"/>
        <v>44020.950499999999</v>
      </c>
      <c r="O37" s="351">
        <f t="shared" si="9"/>
        <v>44020.950499999999</v>
      </c>
      <c r="P37" s="351"/>
      <c r="Q37" s="351"/>
      <c r="R37" s="699">
        <f t="shared" si="3"/>
        <v>44901.369509999997</v>
      </c>
      <c r="S37" s="699">
        <f t="shared" si="4"/>
        <v>44901.369509999997</v>
      </c>
      <c r="T37" s="699"/>
      <c r="U37" s="699"/>
      <c r="V37" s="575"/>
    </row>
    <row r="38" spans="1:22" s="276" customFormat="1" ht="15.6" x14ac:dyDescent="0.3">
      <c r="A38" s="459"/>
      <c r="B38" s="348">
        <v>43059</v>
      </c>
      <c r="C38" s="345"/>
      <c r="D38" s="345"/>
      <c r="E38" s="345"/>
      <c r="F38" s="349">
        <f t="shared" si="10"/>
        <v>43489.590000000004</v>
      </c>
      <c r="G38" s="348"/>
      <c r="H38" s="350"/>
      <c r="I38" s="350"/>
      <c r="J38" s="349">
        <f t="shared" si="11"/>
        <v>44794.277700000006</v>
      </c>
      <c r="K38" s="348">
        <v>44794.277700000006</v>
      </c>
      <c r="L38" s="348"/>
      <c r="M38" s="348"/>
      <c r="N38" s="351">
        <f t="shared" si="9"/>
        <v>45294.277700000006</v>
      </c>
      <c r="O38" s="351">
        <f t="shared" si="9"/>
        <v>45294.277700000006</v>
      </c>
      <c r="P38" s="351"/>
      <c r="Q38" s="351"/>
      <c r="R38" s="699">
        <f t="shared" si="3"/>
        <v>46200.163254000006</v>
      </c>
      <c r="S38" s="699">
        <f t="shared" si="4"/>
        <v>46200.163254000006</v>
      </c>
      <c r="T38" s="699"/>
      <c r="U38" s="699"/>
      <c r="V38" s="575"/>
    </row>
    <row r="39" spans="1:22" s="276" customFormat="1" ht="15.6" x14ac:dyDescent="0.3">
      <c r="A39" s="459"/>
      <c r="B39" s="348">
        <v>44288</v>
      </c>
      <c r="C39" s="345"/>
      <c r="D39" s="345"/>
      <c r="E39" s="345"/>
      <c r="F39" s="349">
        <f t="shared" si="10"/>
        <v>44730.879999999997</v>
      </c>
      <c r="G39" s="348"/>
      <c r="H39" s="350"/>
      <c r="I39" s="350"/>
      <c r="J39" s="349">
        <f t="shared" si="11"/>
        <v>46072.806400000001</v>
      </c>
      <c r="K39" s="348">
        <v>46072.806400000001</v>
      </c>
      <c r="L39" s="348"/>
      <c r="M39" s="348"/>
      <c r="N39" s="351">
        <f t="shared" si="9"/>
        <v>46572.806400000001</v>
      </c>
      <c r="O39" s="351">
        <f t="shared" si="9"/>
        <v>46572.806400000001</v>
      </c>
      <c r="P39" s="351"/>
      <c r="Q39" s="351"/>
      <c r="R39" s="699">
        <f t="shared" si="3"/>
        <v>47504.262527999999</v>
      </c>
      <c r="S39" s="699">
        <f t="shared" si="4"/>
        <v>47504.262527999999</v>
      </c>
      <c r="T39" s="699"/>
      <c r="U39" s="699"/>
      <c r="V39" s="575"/>
    </row>
    <row r="40" spans="1:22" s="276" customFormat="1" ht="15.6" x14ac:dyDescent="0.3">
      <c r="A40" s="459"/>
      <c r="B40" s="348">
        <v>45467</v>
      </c>
      <c r="C40" s="345"/>
      <c r="D40" s="345"/>
      <c r="E40" s="345"/>
      <c r="F40" s="349">
        <f t="shared" si="10"/>
        <v>45921.67</v>
      </c>
      <c r="G40" s="348"/>
      <c r="H40" s="350"/>
      <c r="I40" s="350"/>
      <c r="J40" s="349">
        <f t="shared" si="11"/>
        <v>47299.320099999997</v>
      </c>
      <c r="K40" s="348">
        <v>47299.320099999997</v>
      </c>
      <c r="L40" s="348"/>
      <c r="M40" s="348"/>
      <c r="N40" s="351">
        <f t="shared" si="9"/>
        <v>47799.320099999997</v>
      </c>
      <c r="O40" s="351">
        <f t="shared" si="9"/>
        <v>47799.320099999997</v>
      </c>
      <c r="P40" s="351"/>
      <c r="Q40" s="351"/>
      <c r="R40" s="699">
        <f t="shared" si="3"/>
        <v>48755.306501999999</v>
      </c>
      <c r="S40" s="699">
        <f t="shared" si="4"/>
        <v>48755.306501999999</v>
      </c>
      <c r="T40" s="699"/>
      <c r="U40" s="699"/>
      <c r="V40" s="575"/>
    </row>
    <row r="41" spans="1:22" s="276" customFormat="1" ht="15.6" x14ac:dyDescent="0.3">
      <c r="A41" s="459" t="s">
        <v>67</v>
      </c>
      <c r="B41" s="348">
        <v>46586</v>
      </c>
      <c r="C41" s="345"/>
      <c r="D41" s="345"/>
      <c r="E41" s="345"/>
      <c r="F41" s="349">
        <f t="shared" si="10"/>
        <v>47051.86</v>
      </c>
      <c r="G41" s="348"/>
      <c r="H41" s="350"/>
      <c r="I41" s="350"/>
      <c r="J41" s="349">
        <f t="shared" si="11"/>
        <v>48463.415800000002</v>
      </c>
      <c r="K41" s="348">
        <v>48463.415800000002</v>
      </c>
      <c r="L41" s="348"/>
      <c r="M41" s="348"/>
      <c r="N41" s="351">
        <f t="shared" si="9"/>
        <v>48963.415800000002</v>
      </c>
      <c r="O41" s="351">
        <f t="shared" si="9"/>
        <v>48963.415800000002</v>
      </c>
      <c r="P41" s="351"/>
      <c r="Q41" s="351"/>
      <c r="R41" s="699">
        <f t="shared" si="3"/>
        <v>49942.684116000004</v>
      </c>
      <c r="S41" s="699">
        <f t="shared" si="4"/>
        <v>49942.684116000004</v>
      </c>
      <c r="T41" s="699"/>
      <c r="U41" s="699"/>
      <c r="V41" s="575"/>
    </row>
    <row r="42" spans="1:22" s="288" customFormat="1" ht="16.2" thickBot="1" x14ac:dyDescent="0.35">
      <c r="A42" s="460" t="s">
        <v>68</v>
      </c>
      <c r="B42" s="352">
        <v>48042</v>
      </c>
      <c r="C42" s="361"/>
      <c r="D42" s="361"/>
      <c r="E42" s="361"/>
      <c r="F42" s="353">
        <f t="shared" si="10"/>
        <v>48522.42</v>
      </c>
      <c r="G42" s="352"/>
      <c r="H42" s="354"/>
      <c r="I42" s="354"/>
      <c r="J42" s="353">
        <f t="shared" si="11"/>
        <v>49978.092599999996</v>
      </c>
      <c r="K42" s="352">
        <v>49978.092599999996</v>
      </c>
      <c r="L42" s="352"/>
      <c r="M42" s="352"/>
      <c r="N42" s="355">
        <f t="shared" si="9"/>
        <v>50478.092599999996</v>
      </c>
      <c r="O42" s="355">
        <f t="shared" si="9"/>
        <v>50478.092599999996</v>
      </c>
      <c r="P42" s="355"/>
      <c r="Q42" s="355"/>
      <c r="R42" s="700">
        <f t="shared" si="3"/>
        <v>51487.654451999995</v>
      </c>
      <c r="S42" s="700">
        <f t="shared" si="4"/>
        <v>51487.654451999995</v>
      </c>
      <c r="T42" s="700"/>
      <c r="U42" s="700"/>
      <c r="V42" s="576"/>
    </row>
    <row r="43" spans="1:22" s="333" customFormat="1" ht="27" thickTop="1" x14ac:dyDescent="0.3">
      <c r="A43" s="461" t="s">
        <v>189</v>
      </c>
      <c r="B43" s="357"/>
      <c r="C43" s="357" t="s">
        <v>166</v>
      </c>
      <c r="D43" s="357" t="s">
        <v>190</v>
      </c>
      <c r="E43" s="362" t="s">
        <v>191</v>
      </c>
      <c r="F43" s="363"/>
      <c r="G43" s="364"/>
      <c r="H43" s="365"/>
      <c r="I43" s="365"/>
      <c r="J43" s="349"/>
      <c r="K43" s="348"/>
      <c r="L43" s="348"/>
      <c r="M43" s="348"/>
      <c r="N43" s="351"/>
      <c r="O43" s="351"/>
      <c r="P43" s="351"/>
      <c r="Q43" s="351"/>
      <c r="R43" s="697"/>
      <c r="S43" s="697"/>
      <c r="T43" s="697"/>
      <c r="U43" s="697"/>
    </row>
    <row r="44" spans="1:22" s="334" customFormat="1" ht="15.6" x14ac:dyDescent="0.3">
      <c r="A44" s="459"/>
      <c r="B44" s="366">
        <v>494.94</v>
      </c>
      <c r="C44" s="366">
        <v>519.41</v>
      </c>
      <c r="D44" s="366">
        <v>458.21</v>
      </c>
      <c r="E44" s="366">
        <v>480.74</v>
      </c>
      <c r="F44" s="367">
        <f t="shared" ref="F44:I59" si="12">B44*1.01</f>
        <v>499.88940000000002</v>
      </c>
      <c r="G44" s="366">
        <f t="shared" si="12"/>
        <v>524.60410000000002</v>
      </c>
      <c r="H44" s="368">
        <f t="shared" si="12"/>
        <v>462.7921</v>
      </c>
      <c r="I44" s="368">
        <f t="shared" si="12"/>
        <v>485.54740000000004</v>
      </c>
      <c r="J44" s="367">
        <f t="shared" ref="J44:M59" si="13">F44*1.03</f>
        <v>514.88608199999999</v>
      </c>
      <c r="K44" s="366">
        <f t="shared" si="13"/>
        <v>540.34222299999999</v>
      </c>
      <c r="L44" s="366">
        <f t="shared" si="13"/>
        <v>476.67586299999999</v>
      </c>
      <c r="M44" s="366">
        <f t="shared" si="13"/>
        <v>500.11382200000003</v>
      </c>
      <c r="N44" s="369">
        <f>IF(J44*0.01&lt;9.58,J44+9.58,J44*1.01)</f>
        <v>524.46608200000003</v>
      </c>
      <c r="O44" s="369">
        <f t="shared" ref="O44:Q59" si="14">IF(K44*0.01&lt;9.58,K44+9.58,K44*1.01)</f>
        <v>549.92222300000003</v>
      </c>
      <c r="P44" s="369">
        <f t="shared" si="14"/>
        <v>486.25586299999998</v>
      </c>
      <c r="Q44" s="369">
        <f t="shared" si="14"/>
        <v>509.69382200000001</v>
      </c>
      <c r="R44" s="697">
        <f t="shared" si="3"/>
        <v>534.95540363999999</v>
      </c>
      <c r="S44" s="697">
        <f t="shared" si="4"/>
        <v>560.92066746</v>
      </c>
      <c r="T44" s="697">
        <f t="shared" si="5"/>
        <v>495.98098025999997</v>
      </c>
      <c r="U44" s="697">
        <f t="shared" si="6"/>
        <v>519.88769844000001</v>
      </c>
    </row>
    <row r="45" spans="1:22" s="334" customFormat="1" ht="15.6" x14ac:dyDescent="0.3">
      <c r="A45" s="459"/>
      <c r="B45" s="366">
        <v>516.6</v>
      </c>
      <c r="C45" s="366">
        <v>534.67999999999995</v>
      </c>
      <c r="D45" s="366">
        <v>487.47</v>
      </c>
      <c r="E45" s="366">
        <v>511.56</v>
      </c>
      <c r="F45" s="367">
        <f t="shared" si="12"/>
        <v>521.76600000000008</v>
      </c>
      <c r="G45" s="366">
        <f t="shared" si="12"/>
        <v>540.02679999999998</v>
      </c>
      <c r="H45" s="368">
        <f t="shared" si="12"/>
        <v>492.34470000000005</v>
      </c>
      <c r="I45" s="368">
        <f t="shared" si="12"/>
        <v>516.67560000000003</v>
      </c>
      <c r="J45" s="367">
        <f t="shared" si="13"/>
        <v>537.41898000000015</v>
      </c>
      <c r="K45" s="366">
        <f t="shared" si="13"/>
        <v>556.22760400000004</v>
      </c>
      <c r="L45" s="366">
        <f t="shared" si="13"/>
        <v>507.11504100000008</v>
      </c>
      <c r="M45" s="366">
        <f t="shared" si="13"/>
        <v>532.17586800000004</v>
      </c>
      <c r="N45" s="369">
        <f t="shared" ref="N45:N59" si="15">IF(J45*0.01&lt;9.58,J45+9.58,J45*1.01)</f>
        <v>546.99898000000019</v>
      </c>
      <c r="O45" s="369">
        <f t="shared" si="14"/>
        <v>565.80760400000008</v>
      </c>
      <c r="P45" s="369">
        <f t="shared" si="14"/>
        <v>516.69504100000006</v>
      </c>
      <c r="Q45" s="369">
        <f t="shared" si="14"/>
        <v>541.75586800000008</v>
      </c>
      <c r="R45" s="697">
        <f t="shared" si="3"/>
        <v>557.9389596000002</v>
      </c>
      <c r="S45" s="697">
        <f t="shared" si="4"/>
        <v>577.12375608000013</v>
      </c>
      <c r="T45" s="697">
        <f t="shared" si="5"/>
        <v>527.02894182000011</v>
      </c>
      <c r="U45" s="697">
        <f t="shared" si="6"/>
        <v>552.5909853600001</v>
      </c>
    </row>
    <row r="46" spans="1:22" s="334" customFormat="1" ht="15.6" x14ac:dyDescent="0.3">
      <c r="A46" s="459"/>
      <c r="B46" s="366">
        <v>530.85</v>
      </c>
      <c r="C46" s="366">
        <v>557.22</v>
      </c>
      <c r="D46" s="366">
        <v>494.94</v>
      </c>
      <c r="E46" s="366">
        <v>519.41</v>
      </c>
      <c r="F46" s="367">
        <f t="shared" si="12"/>
        <v>536.1585</v>
      </c>
      <c r="G46" s="366">
        <f t="shared" si="12"/>
        <v>562.79219999999998</v>
      </c>
      <c r="H46" s="368">
        <f t="shared" si="12"/>
        <v>499.88940000000002</v>
      </c>
      <c r="I46" s="368">
        <f t="shared" si="12"/>
        <v>524.60410000000002</v>
      </c>
      <c r="J46" s="367">
        <f t="shared" si="13"/>
        <v>552.24325499999998</v>
      </c>
      <c r="K46" s="366">
        <f t="shared" si="13"/>
        <v>579.67596600000002</v>
      </c>
      <c r="L46" s="366">
        <f t="shared" si="13"/>
        <v>514.88608199999999</v>
      </c>
      <c r="M46" s="366">
        <f t="shared" si="13"/>
        <v>540.34222299999999</v>
      </c>
      <c r="N46" s="369">
        <f t="shared" si="15"/>
        <v>561.82325500000002</v>
      </c>
      <c r="O46" s="369">
        <f t="shared" si="14"/>
        <v>589.25596600000006</v>
      </c>
      <c r="P46" s="369">
        <f t="shared" si="14"/>
        <v>524.46608200000003</v>
      </c>
      <c r="Q46" s="369">
        <f t="shared" si="14"/>
        <v>549.92222300000003</v>
      </c>
      <c r="R46" s="697">
        <f t="shared" si="3"/>
        <v>573.05972010000005</v>
      </c>
      <c r="S46" s="697">
        <f t="shared" si="4"/>
        <v>601.04108532000009</v>
      </c>
      <c r="T46" s="697">
        <f t="shared" si="5"/>
        <v>534.95540363999999</v>
      </c>
      <c r="U46" s="697">
        <f t="shared" si="6"/>
        <v>560.92066746</v>
      </c>
    </row>
    <row r="47" spans="1:22" s="334" customFormat="1" ht="15.6" x14ac:dyDescent="0.3">
      <c r="A47" s="459"/>
      <c r="B47" s="366">
        <v>552.25</v>
      </c>
      <c r="C47" s="366">
        <v>579.73</v>
      </c>
      <c r="D47" s="366">
        <v>516.6</v>
      </c>
      <c r="E47" s="366">
        <v>534.67999999999995</v>
      </c>
      <c r="F47" s="367">
        <f t="shared" si="12"/>
        <v>557.77250000000004</v>
      </c>
      <c r="G47" s="366">
        <f t="shared" si="12"/>
        <v>585.52729999999997</v>
      </c>
      <c r="H47" s="368">
        <f t="shared" si="12"/>
        <v>521.76600000000008</v>
      </c>
      <c r="I47" s="368">
        <f t="shared" si="12"/>
        <v>540.02679999999998</v>
      </c>
      <c r="J47" s="367">
        <f t="shared" si="13"/>
        <v>574.505675</v>
      </c>
      <c r="K47" s="366">
        <f t="shared" si="13"/>
        <v>603.093119</v>
      </c>
      <c r="L47" s="366">
        <f t="shared" si="13"/>
        <v>537.41898000000015</v>
      </c>
      <c r="M47" s="366">
        <f t="shared" si="13"/>
        <v>556.22760400000004</v>
      </c>
      <c r="N47" s="369">
        <f t="shared" si="15"/>
        <v>584.08567500000004</v>
      </c>
      <c r="O47" s="369">
        <f t="shared" si="14"/>
        <v>612.67311900000004</v>
      </c>
      <c r="P47" s="369">
        <f t="shared" si="14"/>
        <v>546.99898000000019</v>
      </c>
      <c r="Q47" s="369">
        <f t="shared" si="14"/>
        <v>565.80760400000008</v>
      </c>
      <c r="R47" s="697">
        <f t="shared" si="3"/>
        <v>595.76738850000004</v>
      </c>
      <c r="S47" s="697">
        <f t="shared" si="4"/>
        <v>624.92658138000002</v>
      </c>
      <c r="T47" s="697">
        <f t="shared" si="5"/>
        <v>557.9389596000002</v>
      </c>
      <c r="U47" s="697">
        <f t="shared" si="6"/>
        <v>577.12375608000013</v>
      </c>
    </row>
    <row r="48" spans="1:22" s="334" customFormat="1" ht="15.6" x14ac:dyDescent="0.3">
      <c r="A48" s="459"/>
      <c r="B48" s="366">
        <v>573.64</v>
      </c>
      <c r="C48" s="366">
        <v>602.24</v>
      </c>
      <c r="D48" s="366">
        <v>530.85</v>
      </c>
      <c r="E48" s="366">
        <v>557.22</v>
      </c>
      <c r="F48" s="367">
        <f t="shared" si="12"/>
        <v>579.37639999999999</v>
      </c>
      <c r="G48" s="366">
        <f t="shared" si="12"/>
        <v>608.26240000000007</v>
      </c>
      <c r="H48" s="368">
        <f t="shared" si="12"/>
        <v>536.1585</v>
      </c>
      <c r="I48" s="368">
        <f t="shared" si="12"/>
        <v>562.79219999999998</v>
      </c>
      <c r="J48" s="367">
        <f t="shared" si="13"/>
        <v>596.75769200000002</v>
      </c>
      <c r="K48" s="366">
        <f t="shared" si="13"/>
        <v>626.5102720000001</v>
      </c>
      <c r="L48" s="366">
        <f t="shared" si="13"/>
        <v>552.24325499999998</v>
      </c>
      <c r="M48" s="366">
        <f t="shared" si="13"/>
        <v>579.67596600000002</v>
      </c>
      <c r="N48" s="369">
        <f t="shared" si="15"/>
        <v>606.33769200000006</v>
      </c>
      <c r="O48" s="369">
        <f t="shared" si="14"/>
        <v>636.09027200000014</v>
      </c>
      <c r="P48" s="369">
        <f t="shared" si="14"/>
        <v>561.82325500000002</v>
      </c>
      <c r="Q48" s="369">
        <f t="shared" si="14"/>
        <v>589.25596600000006</v>
      </c>
      <c r="R48" s="697">
        <f t="shared" si="3"/>
        <v>618.46444584000005</v>
      </c>
      <c r="S48" s="697">
        <f t="shared" si="4"/>
        <v>648.81207744000017</v>
      </c>
      <c r="T48" s="697">
        <f t="shared" si="5"/>
        <v>573.05972010000005</v>
      </c>
      <c r="U48" s="697">
        <f t="shared" si="6"/>
        <v>601.04108532000009</v>
      </c>
    </row>
    <row r="49" spans="1:21" s="334" customFormat="1" ht="15.6" x14ac:dyDescent="0.3">
      <c r="A49" s="459"/>
      <c r="B49" s="366">
        <v>595.07000000000005</v>
      </c>
      <c r="C49" s="366">
        <v>618.62</v>
      </c>
      <c r="D49" s="366">
        <v>552.25</v>
      </c>
      <c r="E49" s="366">
        <v>579.73</v>
      </c>
      <c r="F49" s="367">
        <f t="shared" si="12"/>
        <v>601.02070000000003</v>
      </c>
      <c r="G49" s="366">
        <f t="shared" si="12"/>
        <v>624.80619999999999</v>
      </c>
      <c r="H49" s="368">
        <f t="shared" si="12"/>
        <v>557.77250000000004</v>
      </c>
      <c r="I49" s="368">
        <f t="shared" si="12"/>
        <v>585.52729999999997</v>
      </c>
      <c r="J49" s="367">
        <f t="shared" si="13"/>
        <v>619.05132100000003</v>
      </c>
      <c r="K49" s="366">
        <f t="shared" si="13"/>
        <v>643.550386</v>
      </c>
      <c r="L49" s="366">
        <f t="shared" si="13"/>
        <v>574.505675</v>
      </c>
      <c r="M49" s="366">
        <f t="shared" si="13"/>
        <v>603.093119</v>
      </c>
      <c r="N49" s="369">
        <f t="shared" si="15"/>
        <v>628.63132100000007</v>
      </c>
      <c r="O49" s="369">
        <f t="shared" si="14"/>
        <v>653.13038600000004</v>
      </c>
      <c r="P49" s="369">
        <f t="shared" si="14"/>
        <v>584.08567500000004</v>
      </c>
      <c r="Q49" s="369">
        <f t="shared" si="14"/>
        <v>612.67311900000004</v>
      </c>
      <c r="R49" s="697">
        <f t="shared" si="3"/>
        <v>641.20394742000008</v>
      </c>
      <c r="S49" s="697">
        <f t="shared" si="4"/>
        <v>666.19299372</v>
      </c>
      <c r="T49" s="697">
        <f t="shared" si="5"/>
        <v>595.76738850000004</v>
      </c>
      <c r="U49" s="697">
        <f t="shared" si="6"/>
        <v>624.92658138000002</v>
      </c>
    </row>
    <row r="50" spans="1:21" s="334" customFormat="1" ht="15.6" x14ac:dyDescent="0.3">
      <c r="A50" s="459"/>
      <c r="B50" s="366">
        <v>610.39</v>
      </c>
      <c r="C50" s="366">
        <v>637.16</v>
      </c>
      <c r="D50" s="366">
        <v>573.64</v>
      </c>
      <c r="E50" s="366">
        <v>602.24</v>
      </c>
      <c r="F50" s="367">
        <f t="shared" si="12"/>
        <v>616.49389999999994</v>
      </c>
      <c r="G50" s="366">
        <f t="shared" si="12"/>
        <v>643.53160000000003</v>
      </c>
      <c r="H50" s="368">
        <f t="shared" si="12"/>
        <v>579.37639999999999</v>
      </c>
      <c r="I50" s="368">
        <f t="shared" si="12"/>
        <v>608.26240000000007</v>
      </c>
      <c r="J50" s="367">
        <f t="shared" si="13"/>
        <v>634.98871699999995</v>
      </c>
      <c r="K50" s="366">
        <f t="shared" si="13"/>
        <v>662.83754800000008</v>
      </c>
      <c r="L50" s="366">
        <f t="shared" si="13"/>
        <v>596.75769200000002</v>
      </c>
      <c r="M50" s="366">
        <f t="shared" si="13"/>
        <v>626.5102720000001</v>
      </c>
      <c r="N50" s="369">
        <f t="shared" si="15"/>
        <v>644.56871699999999</v>
      </c>
      <c r="O50" s="369">
        <f t="shared" si="14"/>
        <v>672.41754800000012</v>
      </c>
      <c r="P50" s="369">
        <f t="shared" si="14"/>
        <v>606.33769200000006</v>
      </c>
      <c r="Q50" s="369">
        <f t="shared" si="14"/>
        <v>636.09027200000014</v>
      </c>
      <c r="R50" s="697">
        <f t="shared" si="3"/>
        <v>657.46009133999996</v>
      </c>
      <c r="S50" s="697">
        <f t="shared" si="4"/>
        <v>685.8658989600001</v>
      </c>
      <c r="T50" s="697">
        <f t="shared" si="5"/>
        <v>618.46444584000005</v>
      </c>
      <c r="U50" s="697">
        <f t="shared" si="6"/>
        <v>648.81207744000017</v>
      </c>
    </row>
    <row r="51" spans="1:21" s="334" customFormat="1" ht="15.6" x14ac:dyDescent="0.3">
      <c r="A51" s="459"/>
      <c r="B51" s="366">
        <v>631.14</v>
      </c>
      <c r="C51" s="366">
        <v>658.73</v>
      </c>
      <c r="D51" s="366">
        <v>595.07000000000005</v>
      </c>
      <c r="E51" s="366">
        <v>618.62</v>
      </c>
      <c r="F51" s="367">
        <f t="shared" si="12"/>
        <v>637.45140000000004</v>
      </c>
      <c r="G51" s="366">
        <f t="shared" si="12"/>
        <v>665.31730000000005</v>
      </c>
      <c r="H51" s="368">
        <f t="shared" si="12"/>
        <v>601.02070000000003</v>
      </c>
      <c r="I51" s="368">
        <f t="shared" si="12"/>
        <v>624.80619999999999</v>
      </c>
      <c r="J51" s="367">
        <f t="shared" si="13"/>
        <v>656.57494200000008</v>
      </c>
      <c r="K51" s="366">
        <f t="shared" si="13"/>
        <v>685.27681900000005</v>
      </c>
      <c r="L51" s="366">
        <f t="shared" si="13"/>
        <v>619.05132100000003</v>
      </c>
      <c r="M51" s="366">
        <f t="shared" si="13"/>
        <v>643.550386</v>
      </c>
      <c r="N51" s="369">
        <f t="shared" si="15"/>
        <v>666.15494200000012</v>
      </c>
      <c r="O51" s="369">
        <f t="shared" si="14"/>
        <v>694.85681900000009</v>
      </c>
      <c r="P51" s="369">
        <f t="shared" si="14"/>
        <v>628.63132100000007</v>
      </c>
      <c r="Q51" s="369">
        <f t="shared" si="14"/>
        <v>653.13038600000004</v>
      </c>
      <c r="R51" s="697">
        <f t="shared" si="3"/>
        <v>679.47804084000018</v>
      </c>
      <c r="S51" s="697">
        <f t="shared" si="4"/>
        <v>708.75395538000009</v>
      </c>
      <c r="T51" s="697">
        <f t="shared" si="5"/>
        <v>641.20394742000008</v>
      </c>
      <c r="U51" s="697">
        <f t="shared" si="6"/>
        <v>666.19299372</v>
      </c>
    </row>
    <row r="52" spans="1:21" s="334" customFormat="1" ht="15.6" x14ac:dyDescent="0.3">
      <c r="A52" s="459"/>
      <c r="B52" s="366">
        <v>648.6</v>
      </c>
      <c r="C52" s="366">
        <v>673.9</v>
      </c>
      <c r="D52" s="366">
        <v>610.39</v>
      </c>
      <c r="E52" s="366">
        <v>637.16</v>
      </c>
      <c r="F52" s="363">
        <f t="shared" si="12"/>
        <v>655.08600000000001</v>
      </c>
      <c r="G52" s="366">
        <f t="shared" si="12"/>
        <v>680.63900000000001</v>
      </c>
      <c r="H52" s="368">
        <f t="shared" si="12"/>
        <v>616.49389999999994</v>
      </c>
      <c r="I52" s="368">
        <f t="shared" si="12"/>
        <v>643.53160000000003</v>
      </c>
      <c r="J52" s="367">
        <f t="shared" si="13"/>
        <v>674.73858000000007</v>
      </c>
      <c r="K52" s="366">
        <f t="shared" si="13"/>
        <v>701.05817000000002</v>
      </c>
      <c r="L52" s="366">
        <f t="shared" si="13"/>
        <v>634.98871699999995</v>
      </c>
      <c r="M52" s="366">
        <f t="shared" si="13"/>
        <v>662.83754800000008</v>
      </c>
      <c r="N52" s="369">
        <f t="shared" si="15"/>
        <v>684.31858000000011</v>
      </c>
      <c r="O52" s="369">
        <f t="shared" si="14"/>
        <v>710.63817000000006</v>
      </c>
      <c r="P52" s="369">
        <f t="shared" si="14"/>
        <v>644.56871699999999</v>
      </c>
      <c r="Q52" s="369">
        <f t="shared" si="14"/>
        <v>672.41754800000012</v>
      </c>
      <c r="R52" s="697">
        <f t="shared" si="3"/>
        <v>698.00495160000014</v>
      </c>
      <c r="S52" s="697">
        <f t="shared" si="4"/>
        <v>724.85093340000003</v>
      </c>
      <c r="T52" s="697">
        <f t="shared" si="5"/>
        <v>657.46009133999996</v>
      </c>
      <c r="U52" s="697">
        <f t="shared" si="6"/>
        <v>685.8658989600001</v>
      </c>
    </row>
    <row r="53" spans="1:21" s="334" customFormat="1" ht="15.6" x14ac:dyDescent="0.3">
      <c r="A53" s="459"/>
      <c r="B53" s="366">
        <v>662.75</v>
      </c>
      <c r="C53" s="366">
        <v>695.25</v>
      </c>
      <c r="D53" s="366">
        <v>631.14</v>
      </c>
      <c r="E53" s="366">
        <v>658.73</v>
      </c>
      <c r="F53" s="367">
        <f t="shared" si="12"/>
        <v>669.37750000000005</v>
      </c>
      <c r="G53" s="366">
        <f t="shared" si="12"/>
        <v>702.20249999999999</v>
      </c>
      <c r="H53" s="368">
        <f t="shared" si="12"/>
        <v>637.45140000000004</v>
      </c>
      <c r="I53" s="368">
        <f t="shared" si="12"/>
        <v>665.31730000000005</v>
      </c>
      <c r="J53" s="367">
        <f t="shared" si="13"/>
        <v>689.45882500000005</v>
      </c>
      <c r="K53" s="366">
        <f t="shared" si="13"/>
        <v>723.26857500000006</v>
      </c>
      <c r="L53" s="366">
        <f t="shared" si="13"/>
        <v>656.57494200000008</v>
      </c>
      <c r="M53" s="366">
        <f t="shared" si="13"/>
        <v>685.27681900000005</v>
      </c>
      <c r="N53" s="369">
        <f t="shared" si="15"/>
        <v>699.03882500000009</v>
      </c>
      <c r="O53" s="369">
        <f t="shared" si="14"/>
        <v>732.8485750000001</v>
      </c>
      <c r="P53" s="369">
        <f t="shared" si="14"/>
        <v>666.15494200000012</v>
      </c>
      <c r="Q53" s="369">
        <f t="shared" si="14"/>
        <v>694.85681900000009</v>
      </c>
      <c r="R53" s="697">
        <f t="shared" si="3"/>
        <v>713.01960150000014</v>
      </c>
      <c r="S53" s="697">
        <f t="shared" si="4"/>
        <v>747.50554650000015</v>
      </c>
      <c r="T53" s="697">
        <f t="shared" si="5"/>
        <v>679.47804084000018</v>
      </c>
      <c r="U53" s="697">
        <f t="shared" si="6"/>
        <v>708.75395538000009</v>
      </c>
    </row>
    <row r="54" spans="1:21" s="334" customFormat="1" ht="15.6" x14ac:dyDescent="0.3">
      <c r="A54" s="459"/>
      <c r="B54" s="366">
        <v>682.91</v>
      </c>
      <c r="C54" s="366">
        <v>716.48</v>
      </c>
      <c r="D54" s="366">
        <v>648.6</v>
      </c>
      <c r="E54" s="366">
        <v>673.9</v>
      </c>
      <c r="F54" s="367">
        <f t="shared" si="12"/>
        <v>689.73910000000001</v>
      </c>
      <c r="G54" s="366">
        <f t="shared" si="12"/>
        <v>723.64480000000003</v>
      </c>
      <c r="H54" s="368">
        <f t="shared" si="12"/>
        <v>655.08600000000001</v>
      </c>
      <c r="I54" s="368">
        <f t="shared" si="12"/>
        <v>680.63900000000001</v>
      </c>
      <c r="J54" s="367">
        <f t="shared" si="13"/>
        <v>710.43127300000003</v>
      </c>
      <c r="K54" s="366">
        <f t="shared" si="13"/>
        <v>745.35414400000002</v>
      </c>
      <c r="L54" s="366">
        <f t="shared" si="13"/>
        <v>674.73858000000007</v>
      </c>
      <c r="M54" s="366">
        <f t="shared" si="13"/>
        <v>701.05817000000002</v>
      </c>
      <c r="N54" s="369">
        <f t="shared" si="15"/>
        <v>720.01127300000007</v>
      </c>
      <c r="O54" s="369">
        <f t="shared" si="14"/>
        <v>754.93414400000006</v>
      </c>
      <c r="P54" s="369">
        <f t="shared" si="14"/>
        <v>684.31858000000011</v>
      </c>
      <c r="Q54" s="369">
        <f t="shared" si="14"/>
        <v>710.63817000000006</v>
      </c>
      <c r="R54" s="697">
        <f t="shared" si="3"/>
        <v>734.41149846000008</v>
      </c>
      <c r="S54" s="697">
        <f t="shared" si="4"/>
        <v>770.03282688000013</v>
      </c>
      <c r="T54" s="697">
        <f t="shared" si="5"/>
        <v>698.00495160000014</v>
      </c>
      <c r="U54" s="697">
        <f t="shared" si="6"/>
        <v>724.85093340000003</v>
      </c>
    </row>
    <row r="55" spans="1:21" s="334" customFormat="1" ht="15.6" x14ac:dyDescent="0.3">
      <c r="A55" s="459"/>
      <c r="B55" s="366">
        <v>714.3</v>
      </c>
      <c r="C55" s="366">
        <v>749.56</v>
      </c>
      <c r="D55" s="366">
        <v>662.75</v>
      </c>
      <c r="E55" s="366">
        <v>695.25</v>
      </c>
      <c r="F55" s="367">
        <f t="shared" si="12"/>
        <v>721.44299999999998</v>
      </c>
      <c r="G55" s="366">
        <f t="shared" si="12"/>
        <v>757.05559999999991</v>
      </c>
      <c r="H55" s="368">
        <f t="shared" si="12"/>
        <v>669.37750000000005</v>
      </c>
      <c r="I55" s="368">
        <f t="shared" si="12"/>
        <v>702.20249999999999</v>
      </c>
      <c r="J55" s="367">
        <f t="shared" si="13"/>
        <v>743.08628999999996</v>
      </c>
      <c r="K55" s="366">
        <f t="shared" si="13"/>
        <v>779.76726799999994</v>
      </c>
      <c r="L55" s="366">
        <f t="shared" si="13"/>
        <v>689.45882500000005</v>
      </c>
      <c r="M55" s="366">
        <f t="shared" si="13"/>
        <v>723.26857500000006</v>
      </c>
      <c r="N55" s="369">
        <f t="shared" si="15"/>
        <v>752.66629</v>
      </c>
      <c r="O55" s="369">
        <f t="shared" si="14"/>
        <v>789.34726799999999</v>
      </c>
      <c r="P55" s="369">
        <f t="shared" si="14"/>
        <v>699.03882500000009</v>
      </c>
      <c r="Q55" s="369">
        <f t="shared" si="14"/>
        <v>732.8485750000001</v>
      </c>
      <c r="R55" s="697">
        <f t="shared" si="3"/>
        <v>767.71961580000004</v>
      </c>
      <c r="S55" s="697">
        <f t="shared" si="4"/>
        <v>805.13421335999999</v>
      </c>
      <c r="T55" s="697">
        <f t="shared" si="5"/>
        <v>713.01960150000014</v>
      </c>
      <c r="U55" s="697">
        <f t="shared" si="6"/>
        <v>747.50554650000015</v>
      </c>
    </row>
    <row r="56" spans="1:21" s="334" customFormat="1" ht="15.6" x14ac:dyDescent="0.3">
      <c r="A56" s="459"/>
      <c r="B56" s="345"/>
      <c r="C56" s="345"/>
      <c r="D56" s="366">
        <v>682.91</v>
      </c>
      <c r="E56" s="366">
        <v>716.48</v>
      </c>
      <c r="F56" s="367"/>
      <c r="G56" s="366"/>
      <c r="H56" s="368">
        <f t="shared" si="12"/>
        <v>689.73910000000001</v>
      </c>
      <c r="I56" s="368">
        <f t="shared" si="12"/>
        <v>723.64480000000003</v>
      </c>
      <c r="J56" s="367"/>
      <c r="K56" s="366"/>
      <c r="L56" s="366">
        <f t="shared" si="13"/>
        <v>710.43127300000003</v>
      </c>
      <c r="M56" s="366">
        <f t="shared" si="13"/>
        <v>745.35414400000002</v>
      </c>
      <c r="N56" s="369"/>
      <c r="O56" s="369"/>
      <c r="P56" s="369">
        <f t="shared" si="14"/>
        <v>720.01127300000007</v>
      </c>
      <c r="Q56" s="369">
        <f t="shared" si="14"/>
        <v>754.93414400000006</v>
      </c>
      <c r="R56" s="697"/>
      <c r="S56" s="697"/>
      <c r="T56" s="697">
        <f t="shared" si="5"/>
        <v>734.41149846000008</v>
      </c>
      <c r="U56" s="697">
        <f t="shared" si="6"/>
        <v>770.03282688000013</v>
      </c>
    </row>
    <row r="57" spans="1:21" s="334" customFormat="1" ht="15.6" x14ac:dyDescent="0.3">
      <c r="A57" s="459"/>
      <c r="B57" s="345"/>
      <c r="C57" s="345"/>
      <c r="D57" s="366">
        <v>714.3</v>
      </c>
      <c r="E57" s="366">
        <v>749.56</v>
      </c>
      <c r="F57" s="367"/>
      <c r="G57" s="366"/>
      <c r="H57" s="368">
        <f t="shared" si="12"/>
        <v>721.44299999999998</v>
      </c>
      <c r="I57" s="368">
        <f t="shared" si="12"/>
        <v>757.05559999999991</v>
      </c>
      <c r="J57" s="367"/>
      <c r="K57" s="366"/>
      <c r="L57" s="366">
        <f t="shared" si="13"/>
        <v>743.08628999999996</v>
      </c>
      <c r="M57" s="366">
        <f t="shared" si="13"/>
        <v>779.76726799999994</v>
      </c>
      <c r="N57" s="369"/>
      <c r="O57" s="369"/>
      <c r="P57" s="369">
        <f t="shared" si="14"/>
        <v>752.66629</v>
      </c>
      <c r="Q57" s="369">
        <f t="shared" si="14"/>
        <v>789.34726799999999</v>
      </c>
      <c r="R57" s="697"/>
      <c r="S57" s="697"/>
      <c r="T57" s="697">
        <f t="shared" si="5"/>
        <v>767.71961580000004</v>
      </c>
      <c r="U57" s="697">
        <f t="shared" si="6"/>
        <v>805.13421335999999</v>
      </c>
    </row>
    <row r="58" spans="1:21" s="334" customFormat="1" ht="15.6" x14ac:dyDescent="0.3">
      <c r="A58" s="459" t="s">
        <v>192</v>
      </c>
      <c r="B58" s="366">
        <v>739.05</v>
      </c>
      <c r="C58" s="366">
        <v>775.56</v>
      </c>
      <c r="D58" s="366">
        <v>739.05</v>
      </c>
      <c r="E58" s="366">
        <v>775.56</v>
      </c>
      <c r="F58" s="367">
        <f>B58*1.01</f>
        <v>746.44049999999993</v>
      </c>
      <c r="G58" s="366">
        <f>C58*1.01</f>
        <v>783.3155999999999</v>
      </c>
      <c r="H58" s="368">
        <f t="shared" si="12"/>
        <v>746.44049999999993</v>
      </c>
      <c r="I58" s="368">
        <f t="shared" si="12"/>
        <v>783.3155999999999</v>
      </c>
      <c r="J58" s="367">
        <f>F58*1.03</f>
        <v>768.83371499999998</v>
      </c>
      <c r="K58" s="366">
        <f>G58*1.03</f>
        <v>806.81506799999988</v>
      </c>
      <c r="L58" s="366">
        <f t="shared" si="13"/>
        <v>768.83371499999998</v>
      </c>
      <c r="M58" s="366">
        <f t="shared" si="13"/>
        <v>806.81506799999988</v>
      </c>
      <c r="N58" s="369">
        <f t="shared" si="15"/>
        <v>778.41371500000002</v>
      </c>
      <c r="O58" s="369">
        <f t="shared" si="14"/>
        <v>816.39506799999992</v>
      </c>
      <c r="P58" s="369">
        <f t="shared" si="14"/>
        <v>778.41371500000002</v>
      </c>
      <c r="Q58" s="369">
        <f t="shared" si="14"/>
        <v>816.39506799999992</v>
      </c>
      <c r="R58" s="697">
        <f t="shared" si="3"/>
        <v>793.98198930000001</v>
      </c>
      <c r="S58" s="697">
        <f t="shared" si="4"/>
        <v>832.72296935999998</v>
      </c>
      <c r="T58" s="697">
        <f t="shared" si="5"/>
        <v>793.98198930000001</v>
      </c>
      <c r="U58" s="697">
        <f t="shared" si="6"/>
        <v>832.72296935999998</v>
      </c>
    </row>
    <row r="59" spans="1:21" s="335" customFormat="1" ht="15.6" x14ac:dyDescent="0.3">
      <c r="A59" s="462" t="s">
        <v>193</v>
      </c>
      <c r="B59" s="370">
        <v>750.41</v>
      </c>
      <c r="C59" s="370">
        <v>787.5</v>
      </c>
      <c r="D59" s="370">
        <v>750.41</v>
      </c>
      <c r="E59" s="370">
        <v>787.5</v>
      </c>
      <c r="F59" s="371">
        <f>B59*1.01</f>
        <v>757.91409999999996</v>
      </c>
      <c r="G59" s="370">
        <f>C59*1.01</f>
        <v>795.375</v>
      </c>
      <c r="H59" s="372">
        <f t="shared" si="12"/>
        <v>757.91409999999996</v>
      </c>
      <c r="I59" s="372">
        <f t="shared" si="12"/>
        <v>795.375</v>
      </c>
      <c r="J59" s="371">
        <f>F59*1.03</f>
        <v>780.651523</v>
      </c>
      <c r="K59" s="370">
        <f>G59*1.03</f>
        <v>819.23625000000004</v>
      </c>
      <c r="L59" s="370">
        <f t="shared" si="13"/>
        <v>780.651523</v>
      </c>
      <c r="M59" s="370">
        <f t="shared" si="13"/>
        <v>819.23625000000004</v>
      </c>
      <c r="N59" s="373">
        <f t="shared" si="15"/>
        <v>790.23152300000004</v>
      </c>
      <c r="O59" s="373">
        <f t="shared" si="14"/>
        <v>828.81625000000008</v>
      </c>
      <c r="P59" s="373">
        <f t="shared" si="14"/>
        <v>790.23152300000004</v>
      </c>
      <c r="Q59" s="373">
        <f t="shared" si="14"/>
        <v>828.81625000000008</v>
      </c>
      <c r="R59" s="701">
        <f t="shared" si="3"/>
        <v>806.03615346000004</v>
      </c>
      <c r="S59" s="701">
        <f t="shared" si="4"/>
        <v>845.39257500000008</v>
      </c>
      <c r="T59" s="701">
        <f t="shared" si="5"/>
        <v>806.03615346000004</v>
      </c>
      <c r="U59" s="701">
        <f t="shared" si="6"/>
        <v>845.39257500000008</v>
      </c>
    </row>
    <row r="60" spans="1:21" x14ac:dyDescent="0.25">
      <c r="R60" s="702"/>
      <c r="S60" s="702"/>
    </row>
    <row r="61" spans="1:21" x14ac:dyDescent="0.25">
      <c r="R61" s="702"/>
      <c r="S61" s="702"/>
    </row>
    <row r="62" spans="1:21" x14ac:dyDescent="0.25">
      <c r="R62" s="702"/>
      <c r="S62" s="702"/>
    </row>
    <row r="63" spans="1:21" x14ac:dyDescent="0.25">
      <c r="R63" s="702"/>
      <c r="S63" s="702"/>
    </row>
    <row r="64" spans="1:21" x14ac:dyDescent="0.25">
      <c r="R64" s="702"/>
      <c r="S64" s="702"/>
    </row>
    <row r="65" spans="1:21" x14ac:dyDescent="0.25">
      <c r="R65" s="702"/>
      <c r="S65" s="702"/>
    </row>
    <row r="66" spans="1:21" x14ac:dyDescent="0.25">
      <c r="R66" s="702"/>
      <c r="S66" s="702"/>
    </row>
    <row r="67" spans="1:21" x14ac:dyDescent="0.25">
      <c r="R67" s="702"/>
      <c r="S67" s="702"/>
    </row>
    <row r="68" spans="1:21" x14ac:dyDescent="0.25">
      <c r="R68" s="702"/>
      <c r="S68" s="702"/>
    </row>
    <row r="69" spans="1:21" x14ac:dyDescent="0.25">
      <c r="R69" s="702"/>
      <c r="S69" s="702"/>
    </row>
    <row r="70" spans="1:21" x14ac:dyDescent="0.25">
      <c r="R70" s="702"/>
      <c r="S70" s="702"/>
    </row>
    <row r="71" spans="1:21" x14ac:dyDescent="0.25">
      <c r="R71" s="702"/>
      <c r="S71" s="702"/>
    </row>
    <row r="72" spans="1:21" x14ac:dyDescent="0.25">
      <c r="R72" s="702"/>
      <c r="S72" s="702"/>
    </row>
    <row r="73" spans="1:21" x14ac:dyDescent="0.25">
      <c r="R73" s="702"/>
      <c r="S73" s="702"/>
    </row>
    <row r="74" spans="1:21" x14ac:dyDescent="0.25">
      <c r="R74" s="702"/>
      <c r="S74" s="702"/>
    </row>
    <row r="75" spans="1:21" s="32" customFormat="1" ht="30.75" customHeight="1" thickBot="1" x14ac:dyDescent="0.3">
      <c r="A75" s="724" t="s">
        <v>324</v>
      </c>
      <c r="B75" s="725"/>
      <c r="C75" s="725"/>
      <c r="D75" s="725"/>
      <c r="E75" s="725"/>
      <c r="F75" s="725"/>
      <c r="G75" s="725"/>
      <c r="H75" s="725"/>
      <c r="I75" s="726"/>
      <c r="J75" s="344"/>
      <c r="R75" s="702"/>
      <c r="S75" s="702"/>
      <c r="T75" s="704"/>
      <c r="U75" s="704"/>
    </row>
    <row r="76" spans="1:21" s="278" customFormat="1" ht="15.6" thickTop="1" x14ac:dyDescent="0.25">
      <c r="A76" s="276"/>
      <c r="B76" s="290"/>
      <c r="F76" s="257"/>
      <c r="H76" s="280"/>
      <c r="I76" s="280"/>
      <c r="J76" s="257"/>
      <c r="N76" s="280"/>
      <c r="O76" s="280"/>
      <c r="P76" s="280"/>
      <c r="Q76" s="280"/>
      <c r="R76" s="702"/>
      <c r="S76" s="702"/>
      <c r="T76" s="341"/>
      <c r="U76" s="341"/>
    </row>
    <row r="77" spans="1:21" x14ac:dyDescent="0.25">
      <c r="R77" s="702"/>
      <c r="S77" s="702"/>
    </row>
    <row r="78" spans="1:21" x14ac:dyDescent="0.25">
      <c r="R78" s="702"/>
      <c r="S78" s="702"/>
    </row>
    <row r="79" spans="1:21" x14ac:dyDescent="0.25">
      <c r="R79" s="702"/>
      <c r="S79" s="702"/>
    </row>
    <row r="80" spans="1:21" x14ac:dyDescent="0.25">
      <c r="R80" s="702"/>
      <c r="S80" s="702"/>
    </row>
    <row r="81" spans="18:19" x14ac:dyDescent="0.25">
      <c r="R81" s="702"/>
      <c r="S81" s="702"/>
    </row>
    <row r="84" spans="18:19" x14ac:dyDescent="0.25">
      <c r="R84" s="705"/>
      <c r="S84" s="705"/>
    </row>
  </sheetData>
  <mergeCells count="1">
    <mergeCell ref="A75:I75"/>
  </mergeCells>
  <hyperlinks>
    <hyperlink ref="A75" location="'Table of Contents'!A1" display="Link to Table of Contents "/>
  </hyperlink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K84"/>
  <sheetViews>
    <sheetView workbookViewId="0">
      <pane ySplit="1" topLeftCell="A2" activePane="bottomLeft" state="frozen"/>
      <selection pane="bottomLeft" activeCell="A32" sqref="A32:I32"/>
    </sheetView>
  </sheetViews>
  <sheetFormatPr defaultColWidth="7.08984375" defaultRowHeight="15" x14ac:dyDescent="0.25"/>
  <cols>
    <col min="1" max="1" width="40.81640625" style="259" customWidth="1"/>
    <col min="2" max="4" width="17.08984375" style="257" hidden="1" customWidth="1"/>
    <col min="5" max="5" width="18.26953125" style="257" hidden="1" customWidth="1"/>
    <col min="6" max="6" width="15.81640625" style="257" hidden="1" customWidth="1"/>
    <col min="7" max="7" width="12.81640625" style="257" hidden="1" customWidth="1"/>
    <col min="8" max="8" width="9.7265625" style="257" bestFit="1" customWidth="1"/>
    <col min="9" max="9" width="11.08984375" style="257" bestFit="1" customWidth="1"/>
    <col min="10" max="11" width="13" style="704" customWidth="1"/>
    <col min="12" max="16384" width="7.08984375" style="257"/>
  </cols>
  <sheetData>
    <row r="1" spans="1:11" s="568" customFormat="1" ht="39.75" customHeight="1" x14ac:dyDescent="0.25">
      <c r="A1" s="247" t="s">
        <v>159</v>
      </c>
      <c r="B1" s="248">
        <v>44470</v>
      </c>
      <c r="C1" s="249" t="s">
        <v>160</v>
      </c>
      <c r="D1" s="250">
        <v>44593</v>
      </c>
      <c r="E1" s="251" t="s">
        <v>135</v>
      </c>
      <c r="F1" s="252">
        <v>44594</v>
      </c>
      <c r="G1" s="253" t="s">
        <v>154</v>
      </c>
      <c r="H1" s="254">
        <v>44835</v>
      </c>
      <c r="I1" s="255" t="s">
        <v>158</v>
      </c>
      <c r="J1" s="706">
        <v>44986</v>
      </c>
      <c r="K1" s="707" t="s">
        <v>371</v>
      </c>
    </row>
    <row r="2" spans="1:11" ht="15.6" x14ac:dyDescent="0.25">
      <c r="A2" s="463" t="s">
        <v>161</v>
      </c>
      <c r="B2" s="256">
        <v>38990</v>
      </c>
      <c r="D2" s="258">
        <f>B2*1.01</f>
        <v>39379.9</v>
      </c>
      <c r="F2" s="258">
        <f>D2*1.03</f>
        <v>40561.297000000006</v>
      </c>
      <c r="H2" s="258">
        <f>F2+500</f>
        <v>41061.297000000006</v>
      </c>
      <c r="J2" s="179">
        <f t="shared" ref="J2:J12" si="0">H2*1.02</f>
        <v>41882.52294000001</v>
      </c>
      <c r="K2" s="179"/>
    </row>
    <row r="3" spans="1:11" ht="15.6" x14ac:dyDescent="0.25">
      <c r="A3" s="464"/>
      <c r="B3" s="256">
        <v>41082</v>
      </c>
      <c r="D3" s="258">
        <f t="shared" ref="D3:E22" si="1">B3*1.01</f>
        <v>41492.82</v>
      </c>
      <c r="F3" s="258">
        <f t="shared" ref="F3:G18" si="2">D3*1.03</f>
        <v>42737.604599999999</v>
      </c>
      <c r="H3" s="258">
        <f t="shared" ref="H3:I18" si="3">F3+500</f>
        <v>43237.604599999999</v>
      </c>
      <c r="J3" s="179">
        <f t="shared" si="0"/>
        <v>44102.356692000001</v>
      </c>
      <c r="K3" s="179"/>
    </row>
    <row r="4" spans="1:11" ht="15.6" x14ac:dyDescent="0.25">
      <c r="A4" s="464"/>
      <c r="B4" s="256">
        <v>42595</v>
      </c>
      <c r="D4" s="258">
        <f t="shared" si="1"/>
        <v>43020.95</v>
      </c>
      <c r="F4" s="258">
        <f t="shared" si="2"/>
        <v>44311.578499999996</v>
      </c>
      <c r="H4" s="258">
        <f t="shared" si="3"/>
        <v>44811.578499999996</v>
      </c>
      <c r="J4" s="179">
        <f t="shared" si="0"/>
        <v>45707.81007</v>
      </c>
      <c r="K4" s="179"/>
    </row>
    <row r="5" spans="1:11" ht="15.6" x14ac:dyDescent="0.25">
      <c r="A5" s="464"/>
      <c r="B5" s="256">
        <v>44133</v>
      </c>
      <c r="D5" s="258">
        <f t="shared" si="1"/>
        <v>44574.33</v>
      </c>
      <c r="F5" s="258">
        <f t="shared" si="2"/>
        <v>45911.5599</v>
      </c>
      <c r="H5" s="258">
        <f t="shared" si="3"/>
        <v>46411.5599</v>
      </c>
      <c r="J5" s="179">
        <f t="shared" si="0"/>
        <v>47339.791098000002</v>
      </c>
      <c r="K5" s="179"/>
    </row>
    <row r="6" spans="1:11" ht="15.6" x14ac:dyDescent="0.25">
      <c r="A6" s="464"/>
      <c r="B6" s="256">
        <v>45546</v>
      </c>
      <c r="D6" s="258">
        <f t="shared" si="1"/>
        <v>46001.46</v>
      </c>
      <c r="F6" s="258">
        <f t="shared" si="2"/>
        <v>47381.503799999999</v>
      </c>
      <c r="H6" s="258">
        <f t="shared" si="3"/>
        <v>47881.503799999999</v>
      </c>
      <c r="J6" s="179">
        <f t="shared" si="0"/>
        <v>48839.133876</v>
      </c>
      <c r="K6" s="179"/>
    </row>
    <row r="7" spans="1:11" ht="15.6" x14ac:dyDescent="0.25">
      <c r="A7" s="464"/>
      <c r="B7" s="256">
        <v>46966</v>
      </c>
      <c r="D7" s="258">
        <f t="shared" si="1"/>
        <v>47435.66</v>
      </c>
      <c r="F7" s="308">
        <f t="shared" si="2"/>
        <v>48858.729800000008</v>
      </c>
      <c r="G7" s="274"/>
      <c r="H7" s="308">
        <f t="shared" si="3"/>
        <v>49358.729800000008</v>
      </c>
      <c r="I7" s="274"/>
      <c r="J7" s="179">
        <f t="shared" si="0"/>
        <v>50345.904396000013</v>
      </c>
      <c r="K7" s="179"/>
    </row>
    <row r="8" spans="1:11" s="263" customFormat="1" ht="15.6" x14ac:dyDescent="0.25">
      <c r="A8" s="465" t="s">
        <v>162</v>
      </c>
      <c r="B8" s="260">
        <v>35838.204404892131</v>
      </c>
      <c r="C8" s="261">
        <v>32880.216283944559</v>
      </c>
      <c r="D8" s="262">
        <f t="shared" si="1"/>
        <v>36196.586448941052</v>
      </c>
      <c r="E8" s="262">
        <f t="shared" si="1"/>
        <v>33209.018446784008</v>
      </c>
      <c r="F8" s="262">
        <f t="shared" si="2"/>
        <v>37282.484042409284</v>
      </c>
      <c r="G8" s="262">
        <f t="shared" si="2"/>
        <v>34205.289000187528</v>
      </c>
      <c r="H8" s="262">
        <f t="shared" si="3"/>
        <v>37782.484042409284</v>
      </c>
      <c r="I8" s="262">
        <f t="shared" si="3"/>
        <v>34705.289000187528</v>
      </c>
      <c r="J8" s="177">
        <f t="shared" si="0"/>
        <v>38538.133723257473</v>
      </c>
      <c r="K8" s="177">
        <f t="shared" ref="K8:K22" si="4">I8*1.02</f>
        <v>35399.39478019128</v>
      </c>
    </row>
    <row r="9" spans="1:11" ht="15.6" x14ac:dyDescent="0.25">
      <c r="A9" s="464"/>
      <c r="B9" s="256">
        <v>37442.310050784879</v>
      </c>
      <c r="C9" s="264">
        <v>34550.237739731267</v>
      </c>
      <c r="D9" s="258">
        <f t="shared" si="1"/>
        <v>37816.733151292727</v>
      </c>
      <c r="E9" s="258">
        <f t="shared" si="1"/>
        <v>34895.740117128582</v>
      </c>
      <c r="F9" s="258">
        <f t="shared" si="2"/>
        <v>38951.23514583151</v>
      </c>
      <c r="G9" s="258">
        <f t="shared" si="2"/>
        <v>35942.612320642438</v>
      </c>
      <c r="H9" s="258">
        <f t="shared" si="3"/>
        <v>39451.23514583151</v>
      </c>
      <c r="I9" s="258">
        <f t="shared" si="3"/>
        <v>36442.612320642438</v>
      </c>
      <c r="J9" s="179">
        <f t="shared" si="0"/>
        <v>40240.259848748137</v>
      </c>
      <c r="K9" s="179">
        <f t="shared" si="4"/>
        <v>37171.464567055285</v>
      </c>
    </row>
    <row r="10" spans="1:11" ht="15.6" x14ac:dyDescent="0.25">
      <c r="A10" s="464"/>
      <c r="B10" s="256">
        <v>38989.615863062376</v>
      </c>
      <c r="C10" s="264">
        <v>35837.879192000008</v>
      </c>
      <c r="D10" s="258">
        <f t="shared" si="1"/>
        <v>39379.512021693001</v>
      </c>
      <c r="E10" s="258">
        <f t="shared" si="1"/>
        <v>36196.257983920012</v>
      </c>
      <c r="F10" s="258">
        <f t="shared" si="2"/>
        <v>40560.897382343792</v>
      </c>
      <c r="G10" s="258">
        <f t="shared" si="2"/>
        <v>37282.145723437614</v>
      </c>
      <c r="H10" s="258">
        <f t="shared" si="3"/>
        <v>41060.897382343792</v>
      </c>
      <c r="I10" s="258">
        <f t="shared" si="3"/>
        <v>37782.145723437614</v>
      </c>
      <c r="J10" s="179">
        <f t="shared" si="0"/>
        <v>41882.115329990665</v>
      </c>
      <c r="K10" s="179">
        <f t="shared" si="4"/>
        <v>38537.788637906364</v>
      </c>
    </row>
    <row r="11" spans="1:11" ht="15.6" x14ac:dyDescent="0.25">
      <c r="A11" s="464"/>
      <c r="B11" s="256">
        <v>41082.395939541508</v>
      </c>
      <c r="C11" s="264">
        <v>37442.310050784879</v>
      </c>
      <c r="D11" s="258">
        <f t="shared" si="1"/>
        <v>41493.219898936921</v>
      </c>
      <c r="E11" s="258">
        <f t="shared" si="1"/>
        <v>37816.733151292727</v>
      </c>
      <c r="F11" s="258">
        <f t="shared" si="2"/>
        <v>42738.016495905031</v>
      </c>
      <c r="G11" s="258">
        <f t="shared" si="2"/>
        <v>38951.23514583151</v>
      </c>
      <c r="H11" s="258">
        <f t="shared" si="3"/>
        <v>43238.016495905031</v>
      </c>
      <c r="I11" s="258">
        <f t="shared" si="3"/>
        <v>39451.23514583151</v>
      </c>
      <c r="J11" s="179">
        <f t="shared" si="0"/>
        <v>44102.77682582313</v>
      </c>
      <c r="K11" s="179">
        <f t="shared" si="4"/>
        <v>40240.259848748137</v>
      </c>
    </row>
    <row r="12" spans="1:11" ht="15.6" x14ac:dyDescent="0.25">
      <c r="A12" s="464"/>
      <c r="B12" s="256">
        <v>42595.425990154632</v>
      </c>
      <c r="C12" s="264">
        <v>38989.615863062376</v>
      </c>
      <c r="D12" s="258">
        <f t="shared" si="1"/>
        <v>43021.38025005618</v>
      </c>
      <c r="E12" s="258">
        <f t="shared" si="1"/>
        <v>39379.512021693001</v>
      </c>
      <c r="F12" s="258">
        <f t="shared" si="2"/>
        <v>44312.021657557867</v>
      </c>
      <c r="G12" s="258">
        <f t="shared" si="2"/>
        <v>40560.897382343792</v>
      </c>
      <c r="H12" s="258">
        <f t="shared" si="3"/>
        <v>44812.021657557867</v>
      </c>
      <c r="I12" s="258">
        <f t="shared" si="3"/>
        <v>41060.897382343792</v>
      </c>
      <c r="J12" s="179">
        <f t="shared" si="0"/>
        <v>45708.262090709024</v>
      </c>
      <c r="K12" s="179">
        <f t="shared" si="4"/>
        <v>41882.115329990665</v>
      </c>
    </row>
    <row r="13" spans="1:11" ht="15.6" x14ac:dyDescent="0.25">
      <c r="A13" s="464"/>
      <c r="B13" s="256"/>
      <c r="C13" s="264">
        <v>41082.395939541508</v>
      </c>
      <c r="D13" s="258"/>
      <c r="E13" s="258">
        <f t="shared" si="1"/>
        <v>41493.219898936921</v>
      </c>
      <c r="F13" s="258"/>
      <c r="G13" s="258">
        <f t="shared" si="2"/>
        <v>42738.016495905031</v>
      </c>
      <c r="I13" s="258">
        <f t="shared" si="3"/>
        <v>43238.016495905031</v>
      </c>
      <c r="J13" s="179"/>
      <c r="K13" s="179">
        <f t="shared" si="4"/>
        <v>44102.77682582313</v>
      </c>
    </row>
    <row r="14" spans="1:11" ht="15.6" x14ac:dyDescent="0.25">
      <c r="A14" s="464"/>
      <c r="B14" s="256"/>
      <c r="C14" s="264">
        <v>42595.425990154632</v>
      </c>
      <c r="D14" s="258"/>
      <c r="E14" s="258">
        <f t="shared" si="1"/>
        <v>43021.38025005618</v>
      </c>
      <c r="F14" s="308"/>
      <c r="G14" s="308">
        <f t="shared" si="2"/>
        <v>44312.021657557867</v>
      </c>
      <c r="H14" s="274"/>
      <c r="I14" s="308">
        <f t="shared" si="3"/>
        <v>44812.021657557867</v>
      </c>
      <c r="J14" s="179"/>
      <c r="K14" s="179">
        <f t="shared" si="4"/>
        <v>45708.262090709024</v>
      </c>
    </row>
    <row r="15" spans="1:11" s="263" customFormat="1" ht="15.6" x14ac:dyDescent="0.25">
      <c r="A15" s="465" t="s">
        <v>163</v>
      </c>
      <c r="B15" s="260">
        <v>38989.615863062376</v>
      </c>
      <c r="C15" s="260">
        <v>35246.887963700006</v>
      </c>
      <c r="D15" s="262">
        <f t="shared" si="1"/>
        <v>39379.512021693001</v>
      </c>
      <c r="E15" s="262">
        <f t="shared" si="1"/>
        <v>35599.356843337009</v>
      </c>
      <c r="F15" s="262">
        <f t="shared" ref="F15:G22" si="5">D15*1.03</f>
        <v>40560.897382343792</v>
      </c>
      <c r="G15" s="262">
        <f t="shared" si="2"/>
        <v>36667.337548637122</v>
      </c>
      <c r="H15" s="262">
        <f t="shared" si="3"/>
        <v>41060.897382343792</v>
      </c>
      <c r="I15" s="262">
        <f t="shared" si="3"/>
        <v>37167.337548637122</v>
      </c>
      <c r="J15" s="177">
        <f t="shared" ref="J15:J20" si="6">H15*1.02</f>
        <v>41882.115329990665</v>
      </c>
      <c r="K15" s="177">
        <f t="shared" si="4"/>
        <v>37910.684299609864</v>
      </c>
    </row>
    <row r="16" spans="1:11" ht="15.6" x14ac:dyDescent="0.25">
      <c r="A16" s="464"/>
      <c r="B16" s="256">
        <v>41082.395939541508</v>
      </c>
      <c r="C16" s="256">
        <v>37810.89094686327</v>
      </c>
      <c r="D16" s="258">
        <f t="shared" si="1"/>
        <v>41493.219898936921</v>
      </c>
      <c r="E16" s="258">
        <f t="shared" si="1"/>
        <v>38188.999856331902</v>
      </c>
      <c r="F16" s="258">
        <f t="shared" si="5"/>
        <v>42738.016495905031</v>
      </c>
      <c r="G16" s="258">
        <f t="shared" si="2"/>
        <v>39334.669852021863</v>
      </c>
      <c r="H16" s="258">
        <f t="shared" si="3"/>
        <v>43238.016495905031</v>
      </c>
      <c r="I16" s="258">
        <f t="shared" si="3"/>
        <v>39834.669852021863</v>
      </c>
      <c r="J16" s="179">
        <f t="shared" si="6"/>
        <v>44102.77682582313</v>
      </c>
      <c r="K16" s="179">
        <f t="shared" si="4"/>
        <v>40631.363249062299</v>
      </c>
    </row>
    <row r="17" spans="1:11" ht="15.6" x14ac:dyDescent="0.25">
      <c r="A17" s="464"/>
      <c r="B17" s="256">
        <v>42595.425990154632</v>
      </c>
      <c r="C17" s="256">
        <v>38989.430588675008</v>
      </c>
      <c r="D17" s="258">
        <f t="shared" si="1"/>
        <v>43021.38025005618</v>
      </c>
      <c r="E17" s="258">
        <f t="shared" si="1"/>
        <v>39379.32489456176</v>
      </c>
      <c r="F17" s="258">
        <f t="shared" si="5"/>
        <v>44312.021657557867</v>
      </c>
      <c r="G17" s="258">
        <f t="shared" si="2"/>
        <v>40560.70464139861</v>
      </c>
      <c r="H17" s="258">
        <f t="shared" si="3"/>
        <v>44812.021657557867</v>
      </c>
      <c r="I17" s="258">
        <f t="shared" si="3"/>
        <v>41060.70464139861</v>
      </c>
      <c r="J17" s="179">
        <f t="shared" si="6"/>
        <v>45708.262090709024</v>
      </c>
      <c r="K17" s="179">
        <f t="shared" si="4"/>
        <v>41881.91873422658</v>
      </c>
    </row>
    <row r="18" spans="1:11" ht="15.6" x14ac:dyDescent="0.25">
      <c r="A18" s="464"/>
      <c r="B18" s="256">
        <v>44132.93872767088</v>
      </c>
      <c r="C18" s="256">
        <v>41082.395939541508</v>
      </c>
      <c r="D18" s="258">
        <f t="shared" si="1"/>
        <v>44574.26811494759</v>
      </c>
      <c r="E18" s="258">
        <f t="shared" si="1"/>
        <v>41493.219898936921</v>
      </c>
      <c r="F18" s="258">
        <f t="shared" si="5"/>
        <v>45911.496158396018</v>
      </c>
      <c r="G18" s="258">
        <f t="shared" si="2"/>
        <v>42738.016495905031</v>
      </c>
      <c r="H18" s="258">
        <f t="shared" si="3"/>
        <v>46411.496158396018</v>
      </c>
      <c r="I18" s="258">
        <f t="shared" si="3"/>
        <v>43238.016495905031</v>
      </c>
      <c r="J18" s="179">
        <f t="shared" si="6"/>
        <v>47339.726081563938</v>
      </c>
      <c r="K18" s="179">
        <f t="shared" si="4"/>
        <v>44102.77682582313</v>
      </c>
    </row>
    <row r="19" spans="1:11" ht="15.6" x14ac:dyDescent="0.25">
      <c r="A19" s="464"/>
      <c r="B19" s="256">
        <v>45546.079415719258</v>
      </c>
      <c r="C19" s="256">
        <v>42595.425990154632</v>
      </c>
      <c r="D19" s="258">
        <f t="shared" si="1"/>
        <v>46001.540209876453</v>
      </c>
      <c r="E19" s="258">
        <f t="shared" si="1"/>
        <v>43021.38025005618</v>
      </c>
      <c r="F19" s="258">
        <f t="shared" si="5"/>
        <v>47381.586416172751</v>
      </c>
      <c r="G19" s="258">
        <f t="shared" si="5"/>
        <v>44312.021657557867</v>
      </c>
      <c r="H19" s="258">
        <f t="shared" ref="H19:I22" si="7">F19+500</f>
        <v>47881.586416172751</v>
      </c>
      <c r="I19" s="258">
        <f t="shared" si="7"/>
        <v>44812.021657557867</v>
      </c>
      <c r="J19" s="179">
        <f t="shared" si="6"/>
        <v>48839.218144496204</v>
      </c>
      <c r="K19" s="179">
        <f t="shared" si="4"/>
        <v>45708.262090709024</v>
      </c>
    </row>
    <row r="20" spans="1:11" ht="15.6" x14ac:dyDescent="0.25">
      <c r="A20" s="464"/>
      <c r="B20" s="256">
        <v>46966.075256100507</v>
      </c>
      <c r="C20" s="256">
        <v>44132.93872767088</v>
      </c>
      <c r="D20" s="258">
        <f t="shared" si="1"/>
        <v>47435.736008661515</v>
      </c>
      <c r="E20" s="258">
        <f t="shared" si="1"/>
        <v>44574.26811494759</v>
      </c>
      <c r="F20" s="258">
        <f t="shared" si="5"/>
        <v>48858.80808892136</v>
      </c>
      <c r="G20" s="258">
        <f t="shared" si="5"/>
        <v>45911.496158396018</v>
      </c>
      <c r="H20" s="258">
        <f t="shared" si="7"/>
        <v>49358.80808892136</v>
      </c>
      <c r="I20" s="258">
        <f t="shared" si="7"/>
        <v>46411.496158396018</v>
      </c>
      <c r="J20" s="179">
        <f t="shared" si="6"/>
        <v>50345.984250699788</v>
      </c>
      <c r="K20" s="179">
        <f t="shared" si="4"/>
        <v>47339.726081563938</v>
      </c>
    </row>
    <row r="21" spans="1:11" ht="15.6" x14ac:dyDescent="0.25">
      <c r="A21" s="464"/>
      <c r="B21" s="256"/>
      <c r="C21" s="256">
        <v>45546.079415719258</v>
      </c>
      <c r="D21" s="258"/>
      <c r="E21" s="258">
        <f t="shared" si="1"/>
        <v>46001.540209876453</v>
      </c>
      <c r="G21" s="258">
        <f t="shared" si="5"/>
        <v>47381.586416172751</v>
      </c>
      <c r="I21" s="258">
        <f t="shared" si="7"/>
        <v>47881.586416172751</v>
      </c>
      <c r="J21" s="179"/>
      <c r="K21" s="179">
        <f t="shared" si="4"/>
        <v>48839.218144496204</v>
      </c>
    </row>
    <row r="22" spans="1:11" ht="15.6" x14ac:dyDescent="0.25">
      <c r="A22" s="464"/>
      <c r="B22" s="256"/>
      <c r="C22" s="256">
        <v>46966.075256100507</v>
      </c>
      <c r="D22" s="258"/>
      <c r="E22" s="258">
        <f t="shared" si="1"/>
        <v>47435.736008661515</v>
      </c>
      <c r="G22" s="258">
        <f t="shared" si="5"/>
        <v>48858.80808892136</v>
      </c>
      <c r="I22" s="258">
        <f t="shared" si="7"/>
        <v>49358.80808892136</v>
      </c>
      <c r="J22" s="179"/>
      <c r="K22" s="179">
        <f t="shared" si="4"/>
        <v>50345.984250699788</v>
      </c>
    </row>
    <row r="23" spans="1:11" ht="15.6" x14ac:dyDescent="0.25">
      <c r="A23" s="464"/>
      <c r="J23" s="710"/>
      <c r="K23" s="710"/>
    </row>
    <row r="24" spans="1:11" ht="15.6" x14ac:dyDescent="0.25">
      <c r="A24" s="464"/>
      <c r="J24" s="710"/>
      <c r="K24" s="710"/>
    </row>
    <row r="25" spans="1:11" ht="15.6" x14ac:dyDescent="0.25">
      <c r="A25" s="464"/>
      <c r="J25" s="710"/>
      <c r="K25" s="710"/>
    </row>
    <row r="26" spans="1:11" ht="15.6" x14ac:dyDescent="0.25">
      <c r="A26" s="464"/>
      <c r="J26" s="710"/>
      <c r="K26" s="710"/>
    </row>
    <row r="27" spans="1:11" ht="15.6" x14ac:dyDescent="0.25">
      <c r="A27" s="464"/>
      <c r="J27" s="710"/>
      <c r="K27" s="710"/>
    </row>
    <row r="28" spans="1:11" ht="15.6" x14ac:dyDescent="0.25">
      <c r="A28" s="464"/>
      <c r="J28" s="710"/>
      <c r="K28" s="710"/>
    </row>
    <row r="29" spans="1:11" ht="15.6" x14ac:dyDescent="0.25">
      <c r="A29" s="464"/>
      <c r="J29" s="710"/>
      <c r="K29" s="710"/>
    </row>
    <row r="30" spans="1:11" x14ac:dyDescent="0.25">
      <c r="J30" s="710"/>
      <c r="K30" s="710"/>
    </row>
    <row r="31" spans="1:11" x14ac:dyDescent="0.25">
      <c r="J31" s="710"/>
      <c r="K31" s="710"/>
    </row>
    <row r="32" spans="1:11" s="32" customFormat="1" ht="30.75" customHeight="1" thickBot="1" x14ac:dyDescent="0.3">
      <c r="A32" s="724" t="s">
        <v>324</v>
      </c>
      <c r="B32" s="725"/>
      <c r="C32" s="725"/>
      <c r="D32" s="725"/>
      <c r="E32" s="725"/>
      <c r="F32" s="725"/>
      <c r="G32" s="725"/>
      <c r="H32" s="725"/>
      <c r="I32" s="726"/>
      <c r="J32" s="710"/>
      <c r="K32" s="710"/>
    </row>
    <row r="33" spans="10:11" ht="15.6" thickTop="1" x14ac:dyDescent="0.25">
      <c r="J33" s="710"/>
      <c r="K33" s="710"/>
    </row>
    <row r="34" spans="10:11" x14ac:dyDescent="0.25">
      <c r="J34" s="710"/>
      <c r="K34" s="710"/>
    </row>
    <row r="35" spans="10:11" x14ac:dyDescent="0.25">
      <c r="J35" s="710"/>
      <c r="K35" s="710"/>
    </row>
    <row r="36" spans="10:11" x14ac:dyDescent="0.25">
      <c r="J36" s="710"/>
      <c r="K36" s="710"/>
    </row>
    <row r="37" spans="10:11" x14ac:dyDescent="0.25">
      <c r="J37" s="710"/>
      <c r="K37" s="710"/>
    </row>
    <row r="38" spans="10:11" x14ac:dyDescent="0.25">
      <c r="J38" s="710"/>
      <c r="K38" s="710"/>
    </row>
    <row r="39" spans="10:11" x14ac:dyDescent="0.25">
      <c r="J39" s="710"/>
      <c r="K39" s="710"/>
    </row>
    <row r="40" spans="10:11" x14ac:dyDescent="0.25">
      <c r="J40" s="710"/>
      <c r="K40" s="710"/>
    </row>
    <row r="41" spans="10:11" x14ac:dyDescent="0.25">
      <c r="J41" s="710"/>
      <c r="K41" s="710"/>
    </row>
    <row r="42" spans="10:11" x14ac:dyDescent="0.25">
      <c r="J42" s="710"/>
      <c r="K42" s="710"/>
    </row>
    <row r="43" spans="10:11" x14ac:dyDescent="0.25">
      <c r="J43" s="710"/>
      <c r="K43" s="710"/>
    </row>
    <row r="44" spans="10:11" x14ac:dyDescent="0.25">
      <c r="J44" s="710"/>
      <c r="K44" s="710"/>
    </row>
    <row r="45" spans="10:11" x14ac:dyDescent="0.25">
      <c r="J45" s="710"/>
      <c r="K45" s="710"/>
    </row>
    <row r="46" spans="10:11" x14ac:dyDescent="0.25">
      <c r="J46" s="710"/>
      <c r="K46" s="710"/>
    </row>
    <row r="47" spans="10:11" x14ac:dyDescent="0.25">
      <c r="J47" s="710"/>
      <c r="K47" s="710"/>
    </row>
    <row r="48" spans="10:11" x14ac:dyDescent="0.25">
      <c r="J48" s="710"/>
      <c r="K48" s="710"/>
    </row>
    <row r="49" spans="10:11" x14ac:dyDescent="0.25">
      <c r="J49" s="710"/>
      <c r="K49" s="710"/>
    </row>
    <row r="50" spans="10:11" x14ac:dyDescent="0.25">
      <c r="J50" s="710"/>
      <c r="K50" s="710"/>
    </row>
    <row r="51" spans="10:11" x14ac:dyDescent="0.25">
      <c r="J51" s="710"/>
      <c r="K51" s="710"/>
    </row>
    <row r="52" spans="10:11" x14ac:dyDescent="0.25">
      <c r="J52" s="710"/>
      <c r="K52" s="710"/>
    </row>
    <row r="53" spans="10:11" x14ac:dyDescent="0.25">
      <c r="J53" s="710"/>
      <c r="K53" s="710"/>
    </row>
    <row r="54" spans="10:11" x14ac:dyDescent="0.25">
      <c r="J54" s="710"/>
      <c r="K54" s="710"/>
    </row>
    <row r="55" spans="10:11" x14ac:dyDescent="0.25">
      <c r="J55" s="710"/>
      <c r="K55" s="710"/>
    </row>
    <row r="56" spans="10:11" x14ac:dyDescent="0.25">
      <c r="J56" s="710"/>
      <c r="K56" s="710"/>
    </row>
    <row r="57" spans="10:11" x14ac:dyDescent="0.25">
      <c r="J57" s="710"/>
      <c r="K57" s="710"/>
    </row>
    <row r="58" spans="10:11" x14ac:dyDescent="0.25">
      <c r="J58" s="710"/>
      <c r="K58" s="710"/>
    </row>
    <row r="59" spans="10:11" x14ac:dyDescent="0.25">
      <c r="J59" s="710"/>
      <c r="K59" s="710"/>
    </row>
    <row r="60" spans="10:11" x14ac:dyDescent="0.25">
      <c r="J60" s="710"/>
      <c r="K60" s="710"/>
    </row>
    <row r="61" spans="10:11" x14ac:dyDescent="0.25">
      <c r="J61" s="710"/>
      <c r="K61" s="710"/>
    </row>
    <row r="62" spans="10:11" x14ac:dyDescent="0.25">
      <c r="J62" s="710"/>
      <c r="K62" s="710"/>
    </row>
    <row r="63" spans="10:11" x14ac:dyDescent="0.25">
      <c r="J63" s="710"/>
      <c r="K63" s="710"/>
    </row>
    <row r="64" spans="10:11" x14ac:dyDescent="0.25">
      <c r="J64" s="710"/>
      <c r="K64" s="710"/>
    </row>
    <row r="65" spans="10:11" x14ac:dyDescent="0.25">
      <c r="J65" s="710"/>
      <c r="K65" s="710"/>
    </row>
    <row r="66" spans="10:11" x14ac:dyDescent="0.25">
      <c r="J66" s="710"/>
      <c r="K66" s="710"/>
    </row>
    <row r="67" spans="10:11" x14ac:dyDescent="0.25">
      <c r="J67" s="710"/>
      <c r="K67" s="710"/>
    </row>
    <row r="68" spans="10:11" x14ac:dyDescent="0.25">
      <c r="J68" s="710"/>
      <c r="K68" s="710"/>
    </row>
    <row r="69" spans="10:11" x14ac:dyDescent="0.25">
      <c r="J69" s="710"/>
      <c r="K69" s="710"/>
    </row>
    <row r="70" spans="10:11" x14ac:dyDescent="0.25">
      <c r="J70" s="710"/>
      <c r="K70" s="710"/>
    </row>
    <row r="71" spans="10:11" x14ac:dyDescent="0.25">
      <c r="J71" s="710"/>
      <c r="K71" s="710"/>
    </row>
    <row r="72" spans="10:11" x14ac:dyDescent="0.25">
      <c r="J72" s="710"/>
      <c r="K72" s="710"/>
    </row>
    <row r="73" spans="10:11" x14ac:dyDescent="0.25">
      <c r="J73" s="710"/>
      <c r="K73" s="710"/>
    </row>
    <row r="74" spans="10:11" x14ac:dyDescent="0.25">
      <c r="J74" s="710"/>
      <c r="K74" s="710"/>
    </row>
    <row r="75" spans="10:11" x14ac:dyDescent="0.25">
      <c r="J75" s="710"/>
      <c r="K75" s="710"/>
    </row>
    <row r="76" spans="10:11" x14ac:dyDescent="0.25">
      <c r="J76" s="710"/>
      <c r="K76" s="710"/>
    </row>
    <row r="77" spans="10:11" x14ac:dyDescent="0.25">
      <c r="J77" s="710"/>
      <c r="K77" s="710"/>
    </row>
    <row r="78" spans="10:11" x14ac:dyDescent="0.25">
      <c r="J78" s="710"/>
      <c r="K78" s="710"/>
    </row>
    <row r="79" spans="10:11" x14ac:dyDescent="0.25">
      <c r="J79" s="710"/>
      <c r="K79" s="710"/>
    </row>
    <row r="80" spans="10:11" x14ac:dyDescent="0.25">
      <c r="J80" s="710"/>
      <c r="K80" s="710"/>
    </row>
    <row r="81" spans="10:11" x14ac:dyDescent="0.25">
      <c r="J81" s="710"/>
      <c r="K81" s="710"/>
    </row>
    <row r="84" spans="10:11" x14ac:dyDescent="0.25">
      <c r="J84" s="705"/>
      <c r="K84" s="705"/>
    </row>
  </sheetData>
  <mergeCells count="1">
    <mergeCell ref="A32:I32"/>
  </mergeCells>
  <hyperlinks>
    <hyperlink ref="A32" location="'Table of Contents'!A1" display="Link to Table of Contents "/>
  </hyperlinks>
  <pageMargins left="0.7" right="0.7" top="0.75" bottom="0.75" header="0.3" footer="0.3"/>
  <pageSetup paperSize="9" scale="67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K84"/>
  <sheetViews>
    <sheetView zoomScaleNormal="100" workbookViewId="0">
      <pane ySplit="1" topLeftCell="A23" activePane="bottomLeft" state="frozen"/>
      <selection pane="bottomLeft" activeCell="K29" sqref="K29"/>
    </sheetView>
  </sheetViews>
  <sheetFormatPr defaultColWidth="7.08984375" defaultRowHeight="15.6" x14ac:dyDescent="0.25"/>
  <cols>
    <col min="1" max="1" width="31.54296875" style="464" customWidth="1"/>
    <col min="2" max="5" width="18.7265625" style="257" hidden="1" customWidth="1"/>
    <col min="6" max="7" width="23.7265625" style="257" hidden="1" customWidth="1"/>
    <col min="8" max="8" width="9.81640625" style="257" bestFit="1" customWidth="1"/>
    <col min="9" max="9" width="21.81640625" style="257" bestFit="1" customWidth="1"/>
    <col min="10" max="11" width="13" style="704" customWidth="1"/>
    <col min="12" max="16384" width="7.08984375" style="257"/>
  </cols>
  <sheetData>
    <row r="1" spans="1:11" s="565" customFormat="1" ht="37.200000000000003" x14ac:dyDescent="0.25">
      <c r="A1" s="451" t="s">
        <v>224</v>
      </c>
      <c r="B1" s="303">
        <v>44470</v>
      </c>
      <c r="C1" s="303" t="s">
        <v>160</v>
      </c>
      <c r="D1" s="304">
        <v>44593</v>
      </c>
      <c r="E1" s="267" t="s">
        <v>225</v>
      </c>
      <c r="F1" s="265">
        <v>44594</v>
      </c>
      <c r="G1" s="265" t="s">
        <v>155</v>
      </c>
      <c r="H1" s="303">
        <v>44835</v>
      </c>
      <c r="I1" s="303" t="s">
        <v>226</v>
      </c>
      <c r="J1" s="706">
        <v>44986</v>
      </c>
      <c r="K1" s="707" t="s">
        <v>371</v>
      </c>
    </row>
    <row r="2" spans="1:11" x14ac:dyDescent="0.25">
      <c r="A2" s="464" t="s">
        <v>227</v>
      </c>
      <c r="B2" s="306">
        <v>619.95000000000005</v>
      </c>
      <c r="C2" s="306">
        <v>566.46</v>
      </c>
      <c r="D2" s="307">
        <f>B2*1.01</f>
        <v>626.1495000000001</v>
      </c>
      <c r="E2" s="307">
        <f>C2*1.01</f>
        <v>572.12459999999999</v>
      </c>
      <c r="F2" s="307">
        <f>D2*1.03</f>
        <v>644.93398500000012</v>
      </c>
      <c r="G2" s="307">
        <f>E2*1.03</f>
        <v>589.28833799999995</v>
      </c>
      <c r="H2" s="307">
        <f>IF(F2*0.01&lt;9.58, F2+9.58, F2*1.01)</f>
        <v>654.51398500000016</v>
      </c>
      <c r="I2" s="307">
        <f>IF(G2*0.01&lt;9.58, G2+9.58, G2*1.01)</f>
        <v>598.86833799999999</v>
      </c>
      <c r="J2" s="710">
        <f>H2*1.02</f>
        <v>667.60426470000016</v>
      </c>
      <c r="K2" s="710">
        <f>I2*1.02</f>
        <v>610.84570475999999</v>
      </c>
    </row>
    <row r="3" spans="1:11" s="274" customFormat="1" x14ac:dyDescent="0.25">
      <c r="A3" s="467" t="s">
        <v>228</v>
      </c>
      <c r="C3" s="297">
        <v>619.95000000000005</v>
      </c>
      <c r="D3" s="558"/>
      <c r="E3" s="558">
        <f t="shared" ref="E3:E48" si="0">C3*1.01</f>
        <v>626.1495000000001</v>
      </c>
      <c r="F3" s="558"/>
      <c r="G3" s="558">
        <f>E3*1.03</f>
        <v>644.93398500000012</v>
      </c>
      <c r="H3" s="558"/>
      <c r="I3" s="558">
        <f>IF(G3*0.01&lt;9.58, G3+9.58, G3*1.01)</f>
        <v>654.51398500000016</v>
      </c>
      <c r="J3" s="710"/>
      <c r="K3" s="710">
        <f t="shared" ref="J3:K48" si="1">I3*1.02</f>
        <v>667.60426470000016</v>
      </c>
    </row>
    <row r="4" spans="1:11" s="263" customFormat="1" x14ac:dyDescent="0.25">
      <c r="A4" s="465" t="s">
        <v>229</v>
      </c>
      <c r="B4" s="260">
        <v>39369</v>
      </c>
      <c r="C4" s="260">
        <v>35588</v>
      </c>
      <c r="D4" s="262">
        <f t="shared" ref="D4:D48" si="2">B4*1.01</f>
        <v>39762.69</v>
      </c>
      <c r="E4" s="262">
        <f t="shared" si="0"/>
        <v>35943.879999999997</v>
      </c>
      <c r="F4" s="177">
        <f>D4*1.03</f>
        <v>40955.570700000004</v>
      </c>
      <c r="G4" s="177">
        <f>E4*1.03</f>
        <v>37022.196400000001</v>
      </c>
      <c r="H4" s="262">
        <f>IF(F4*0.01&lt;500, F4+500, F4*1.01)</f>
        <v>41455.570700000004</v>
      </c>
      <c r="I4" s="262">
        <f>IF(G4*0.01&lt;500, G4+500, G4*1.01)</f>
        <v>37522.196400000001</v>
      </c>
      <c r="J4" s="177">
        <f t="shared" si="1"/>
        <v>42284.682114000003</v>
      </c>
      <c r="K4" s="177">
        <f t="shared" si="1"/>
        <v>38272.640328000001</v>
      </c>
    </row>
    <row r="5" spans="1:11" x14ac:dyDescent="0.25">
      <c r="A5" s="468"/>
      <c r="B5" s="256">
        <v>41071</v>
      </c>
      <c r="C5" s="256">
        <v>37901</v>
      </c>
      <c r="D5" s="258">
        <f t="shared" si="2"/>
        <v>41481.71</v>
      </c>
      <c r="E5" s="258">
        <f t="shared" si="0"/>
        <v>38280.01</v>
      </c>
      <c r="F5" s="179">
        <f t="shared" ref="F5:G13" si="3">D5*1.03</f>
        <v>42726.1613</v>
      </c>
      <c r="G5" s="179">
        <f t="shared" si="3"/>
        <v>39428.410300000003</v>
      </c>
      <c r="H5" s="258">
        <f t="shared" ref="H5:I20" si="4">IF(F5*0.01&lt;500, F5+500, F5*1.01)</f>
        <v>43226.1613</v>
      </c>
      <c r="I5" s="258">
        <f t="shared" si="4"/>
        <v>39928.410300000003</v>
      </c>
      <c r="J5" s="179">
        <f t="shared" si="1"/>
        <v>44090.684525999997</v>
      </c>
      <c r="K5" s="179">
        <f t="shared" si="1"/>
        <v>40726.978506000007</v>
      </c>
    </row>
    <row r="6" spans="1:11" x14ac:dyDescent="0.25">
      <c r="B6" s="256">
        <v>42807</v>
      </c>
      <c r="C6" s="256">
        <v>39369</v>
      </c>
      <c r="D6" s="258">
        <f t="shared" si="2"/>
        <v>43235.07</v>
      </c>
      <c r="E6" s="258">
        <f t="shared" si="0"/>
        <v>39762.69</v>
      </c>
      <c r="F6" s="179">
        <f t="shared" si="3"/>
        <v>44532.122100000001</v>
      </c>
      <c r="G6" s="179">
        <f t="shared" si="3"/>
        <v>40955.570700000004</v>
      </c>
      <c r="H6" s="258">
        <f t="shared" si="4"/>
        <v>45032.122100000001</v>
      </c>
      <c r="I6" s="258">
        <f t="shared" si="4"/>
        <v>41455.570700000004</v>
      </c>
      <c r="J6" s="179">
        <f t="shared" si="1"/>
        <v>45932.764542000004</v>
      </c>
      <c r="K6" s="179">
        <f t="shared" si="1"/>
        <v>42284.682114000003</v>
      </c>
    </row>
    <row r="7" spans="1:11" x14ac:dyDescent="0.25">
      <c r="B7" s="256">
        <v>44181</v>
      </c>
      <c r="C7" s="256">
        <v>41071</v>
      </c>
      <c r="D7" s="258">
        <f t="shared" si="2"/>
        <v>44622.81</v>
      </c>
      <c r="E7" s="258">
        <f t="shared" si="0"/>
        <v>41481.71</v>
      </c>
      <c r="F7" s="179">
        <f t="shared" si="3"/>
        <v>45961.494299999998</v>
      </c>
      <c r="G7" s="179">
        <f t="shared" si="3"/>
        <v>42726.1613</v>
      </c>
      <c r="H7" s="258">
        <f t="shared" si="4"/>
        <v>46461.494299999998</v>
      </c>
      <c r="I7" s="258">
        <f t="shared" si="4"/>
        <v>43226.1613</v>
      </c>
      <c r="J7" s="179">
        <f t="shared" si="1"/>
        <v>47390.724185999999</v>
      </c>
      <c r="K7" s="179">
        <f t="shared" si="1"/>
        <v>44090.684525999997</v>
      </c>
    </row>
    <row r="8" spans="1:11" x14ac:dyDescent="0.25">
      <c r="B8" s="256">
        <v>45565</v>
      </c>
      <c r="C8" s="256">
        <v>42807</v>
      </c>
      <c r="D8" s="258">
        <f t="shared" si="2"/>
        <v>46020.65</v>
      </c>
      <c r="E8" s="258">
        <f t="shared" si="0"/>
        <v>43235.07</v>
      </c>
      <c r="F8" s="179">
        <f t="shared" si="3"/>
        <v>47401.269500000002</v>
      </c>
      <c r="G8" s="179">
        <f t="shared" si="3"/>
        <v>44532.122100000001</v>
      </c>
      <c r="H8" s="258">
        <f t="shared" si="4"/>
        <v>47901.269500000002</v>
      </c>
      <c r="I8" s="258">
        <f t="shared" si="4"/>
        <v>45032.122100000001</v>
      </c>
      <c r="J8" s="179">
        <f t="shared" si="1"/>
        <v>48859.294890000005</v>
      </c>
      <c r="K8" s="179">
        <f t="shared" si="1"/>
        <v>45932.764542000004</v>
      </c>
    </row>
    <row r="9" spans="1:11" x14ac:dyDescent="0.25">
      <c r="B9" s="256">
        <v>46954</v>
      </c>
      <c r="C9" s="256">
        <v>44181</v>
      </c>
      <c r="D9" s="258">
        <f t="shared" si="2"/>
        <v>47423.54</v>
      </c>
      <c r="E9" s="258">
        <f t="shared" si="0"/>
        <v>44622.81</v>
      </c>
      <c r="F9" s="179">
        <f t="shared" si="3"/>
        <v>48846.246200000001</v>
      </c>
      <c r="G9" s="179">
        <f t="shared" si="3"/>
        <v>45961.494299999998</v>
      </c>
      <c r="H9" s="258">
        <f t="shared" si="4"/>
        <v>49346.246200000001</v>
      </c>
      <c r="I9" s="258">
        <f t="shared" si="4"/>
        <v>46461.494299999998</v>
      </c>
      <c r="J9" s="179">
        <f t="shared" si="1"/>
        <v>50333.171124</v>
      </c>
      <c r="K9" s="179">
        <f t="shared" si="1"/>
        <v>47390.724185999999</v>
      </c>
    </row>
    <row r="10" spans="1:11" x14ac:dyDescent="0.25">
      <c r="B10" s="256">
        <v>48342</v>
      </c>
      <c r="C10" s="256">
        <v>45565</v>
      </c>
      <c r="D10" s="258">
        <f t="shared" si="2"/>
        <v>48825.42</v>
      </c>
      <c r="E10" s="258">
        <f t="shared" si="0"/>
        <v>46020.65</v>
      </c>
      <c r="F10" s="179">
        <f t="shared" si="3"/>
        <v>50290.1826</v>
      </c>
      <c r="G10" s="179">
        <f t="shared" si="3"/>
        <v>47401.269500000002</v>
      </c>
      <c r="H10" s="258">
        <f t="shared" si="4"/>
        <v>50793.084426000001</v>
      </c>
      <c r="I10" s="258">
        <f t="shared" si="4"/>
        <v>47901.269500000002</v>
      </c>
      <c r="J10" s="179">
        <f t="shared" si="1"/>
        <v>51808.946114520004</v>
      </c>
      <c r="K10" s="179">
        <f t="shared" si="1"/>
        <v>48859.294890000005</v>
      </c>
    </row>
    <row r="11" spans="1:11" x14ac:dyDescent="0.25">
      <c r="B11" s="256">
        <v>49721</v>
      </c>
      <c r="C11" s="256">
        <v>46954</v>
      </c>
      <c r="D11" s="258">
        <f t="shared" si="2"/>
        <v>50218.21</v>
      </c>
      <c r="E11" s="258">
        <f t="shared" si="0"/>
        <v>47423.54</v>
      </c>
      <c r="F11" s="179">
        <f t="shared" si="3"/>
        <v>51724.756300000001</v>
      </c>
      <c r="G11" s="179">
        <f t="shared" si="3"/>
        <v>48846.246200000001</v>
      </c>
      <c r="H11" s="258">
        <f t="shared" si="4"/>
        <v>52242.003862999998</v>
      </c>
      <c r="I11" s="258">
        <f t="shared" si="4"/>
        <v>49346.246200000001</v>
      </c>
      <c r="J11" s="179">
        <f t="shared" si="1"/>
        <v>53286.843940259998</v>
      </c>
      <c r="K11" s="179">
        <f t="shared" si="1"/>
        <v>50333.171124</v>
      </c>
    </row>
    <row r="12" spans="1:11" x14ac:dyDescent="0.25">
      <c r="C12" s="256">
        <v>48342</v>
      </c>
      <c r="D12" s="258"/>
      <c r="E12" s="258">
        <f t="shared" si="0"/>
        <v>48825.42</v>
      </c>
      <c r="F12" s="179"/>
      <c r="G12" s="179">
        <f t="shared" si="3"/>
        <v>50290.1826</v>
      </c>
      <c r="H12" s="258"/>
      <c r="I12" s="258">
        <f t="shared" si="4"/>
        <v>50793.084426000001</v>
      </c>
      <c r="J12" s="179"/>
      <c r="K12" s="179">
        <f t="shared" si="1"/>
        <v>51808.946114520004</v>
      </c>
    </row>
    <row r="13" spans="1:11" s="274" customFormat="1" x14ac:dyDescent="0.25">
      <c r="A13" s="467"/>
      <c r="C13" s="272">
        <v>49721</v>
      </c>
      <c r="D13" s="308"/>
      <c r="E13" s="308">
        <f t="shared" si="0"/>
        <v>50218.21</v>
      </c>
      <c r="F13" s="566"/>
      <c r="G13" s="566">
        <f t="shared" si="3"/>
        <v>51724.756300000001</v>
      </c>
      <c r="H13" s="308"/>
      <c r="I13" s="308">
        <f t="shared" si="4"/>
        <v>52242.003862999998</v>
      </c>
      <c r="J13" s="179"/>
      <c r="K13" s="179">
        <f t="shared" si="1"/>
        <v>53286.843940259998</v>
      </c>
    </row>
    <row r="14" spans="1:11" s="263" customFormat="1" x14ac:dyDescent="0.25">
      <c r="A14" s="465" t="s">
        <v>230</v>
      </c>
      <c r="B14" s="260">
        <v>36028</v>
      </c>
      <c r="C14" s="260">
        <v>33053</v>
      </c>
      <c r="D14" s="262">
        <f t="shared" si="2"/>
        <v>36388.28</v>
      </c>
      <c r="E14" s="262">
        <f t="shared" si="0"/>
        <v>33383.53</v>
      </c>
      <c r="F14" s="262">
        <f t="shared" ref="F14:G48" si="5">D14*1.03</f>
        <v>37479.928399999997</v>
      </c>
      <c r="G14" s="567">
        <f>E14*1.03</f>
        <v>34385.035900000003</v>
      </c>
      <c r="H14" s="262">
        <f t="shared" si="4"/>
        <v>37979.928399999997</v>
      </c>
      <c r="I14" s="262">
        <f t="shared" si="4"/>
        <v>34885.035900000003</v>
      </c>
      <c r="J14" s="177">
        <f t="shared" si="1"/>
        <v>38739.526967999998</v>
      </c>
      <c r="K14" s="177">
        <f t="shared" si="1"/>
        <v>35582.736618000003</v>
      </c>
    </row>
    <row r="15" spans="1:11" x14ac:dyDescent="0.25">
      <c r="B15" s="256">
        <v>37371</v>
      </c>
      <c r="C15" s="256">
        <v>34864</v>
      </c>
      <c r="D15" s="258">
        <f t="shared" si="2"/>
        <v>37744.71</v>
      </c>
      <c r="E15" s="258">
        <f t="shared" si="0"/>
        <v>35212.639999999999</v>
      </c>
      <c r="F15" s="258">
        <f t="shared" si="5"/>
        <v>38877.051299999999</v>
      </c>
      <c r="G15" s="436">
        <f>E15*1.03</f>
        <v>36269.019200000002</v>
      </c>
      <c r="H15" s="258">
        <f t="shared" si="4"/>
        <v>39377.051299999999</v>
      </c>
      <c r="I15" s="258">
        <f t="shared" si="4"/>
        <v>36769.019200000002</v>
      </c>
      <c r="J15" s="179">
        <f t="shared" si="1"/>
        <v>40164.592325999998</v>
      </c>
      <c r="K15" s="179">
        <f t="shared" si="1"/>
        <v>37504.399584000006</v>
      </c>
    </row>
    <row r="16" spans="1:11" x14ac:dyDescent="0.25">
      <c r="B16" s="256">
        <v>38574</v>
      </c>
      <c r="C16" s="256">
        <v>36028</v>
      </c>
      <c r="D16" s="258">
        <f t="shared" si="2"/>
        <v>38959.74</v>
      </c>
      <c r="E16" s="258">
        <f t="shared" si="0"/>
        <v>36388.28</v>
      </c>
      <c r="F16" s="258">
        <f t="shared" si="5"/>
        <v>40128.532200000001</v>
      </c>
      <c r="G16" s="436">
        <f t="shared" ref="G16:G30" si="6">E16*1.03</f>
        <v>37479.928399999997</v>
      </c>
      <c r="H16" s="258">
        <f t="shared" si="4"/>
        <v>40628.532200000001</v>
      </c>
      <c r="I16" s="258">
        <f t="shared" si="4"/>
        <v>37979.928399999997</v>
      </c>
      <c r="J16" s="179">
        <f t="shared" si="1"/>
        <v>41441.102844000001</v>
      </c>
      <c r="K16" s="179">
        <f t="shared" si="1"/>
        <v>38739.526967999998</v>
      </c>
    </row>
    <row r="17" spans="1:11" x14ac:dyDescent="0.25">
      <c r="B17" s="256">
        <v>39750</v>
      </c>
      <c r="C17" s="256">
        <v>37371</v>
      </c>
      <c r="D17" s="258">
        <f t="shared" si="2"/>
        <v>40147.5</v>
      </c>
      <c r="E17" s="258">
        <f t="shared" si="0"/>
        <v>37744.71</v>
      </c>
      <c r="F17" s="258">
        <f t="shared" si="5"/>
        <v>41351.925000000003</v>
      </c>
      <c r="G17" s="436">
        <f t="shared" si="6"/>
        <v>38877.051299999999</v>
      </c>
      <c r="H17" s="258">
        <f t="shared" si="4"/>
        <v>41851.925000000003</v>
      </c>
      <c r="I17" s="258">
        <f t="shared" si="4"/>
        <v>39377.051299999999</v>
      </c>
      <c r="J17" s="179">
        <f t="shared" si="1"/>
        <v>42688.963500000005</v>
      </c>
      <c r="K17" s="179">
        <f t="shared" si="1"/>
        <v>40164.592325999998</v>
      </c>
    </row>
    <row r="18" spans="1:11" x14ac:dyDescent="0.25">
      <c r="B18" s="256">
        <v>41938</v>
      </c>
      <c r="C18" s="256">
        <v>38574</v>
      </c>
      <c r="D18" s="258">
        <f t="shared" si="2"/>
        <v>42357.38</v>
      </c>
      <c r="E18" s="258">
        <f t="shared" si="0"/>
        <v>38959.74</v>
      </c>
      <c r="F18" s="258">
        <f t="shared" si="5"/>
        <v>43628.1014</v>
      </c>
      <c r="G18" s="436">
        <f t="shared" si="6"/>
        <v>40128.532200000001</v>
      </c>
      <c r="H18" s="258">
        <f t="shared" si="4"/>
        <v>44128.1014</v>
      </c>
      <c r="I18" s="258">
        <f t="shared" si="4"/>
        <v>40628.532200000001</v>
      </c>
      <c r="J18" s="179">
        <f t="shared" si="1"/>
        <v>45010.663428</v>
      </c>
      <c r="K18" s="179">
        <f t="shared" si="1"/>
        <v>41441.102844000001</v>
      </c>
    </row>
    <row r="19" spans="1:11" x14ac:dyDescent="0.25">
      <c r="B19" s="256">
        <v>43449</v>
      </c>
      <c r="C19" s="256">
        <v>39750</v>
      </c>
      <c r="D19" s="258">
        <f t="shared" si="2"/>
        <v>43883.49</v>
      </c>
      <c r="E19" s="258">
        <f t="shared" si="0"/>
        <v>40147.5</v>
      </c>
      <c r="F19" s="258">
        <f t="shared" si="5"/>
        <v>45199.994699999996</v>
      </c>
      <c r="G19" s="436">
        <f t="shared" si="6"/>
        <v>41351.925000000003</v>
      </c>
      <c r="H19" s="258">
        <f t="shared" si="4"/>
        <v>45699.994699999996</v>
      </c>
      <c r="I19" s="258">
        <f t="shared" si="4"/>
        <v>41851.925000000003</v>
      </c>
      <c r="J19" s="179">
        <f t="shared" si="1"/>
        <v>46613.994593999996</v>
      </c>
      <c r="K19" s="179">
        <f t="shared" si="1"/>
        <v>42688.963500000005</v>
      </c>
    </row>
    <row r="20" spans="1:11" x14ac:dyDescent="0.25">
      <c r="B20" s="256">
        <v>44932</v>
      </c>
      <c r="C20" s="256">
        <v>41938</v>
      </c>
      <c r="D20" s="258">
        <f t="shared" si="2"/>
        <v>45381.32</v>
      </c>
      <c r="E20" s="258">
        <f t="shared" si="0"/>
        <v>42357.38</v>
      </c>
      <c r="F20" s="258">
        <f t="shared" si="5"/>
        <v>46742.759599999998</v>
      </c>
      <c r="G20" s="436">
        <f t="shared" si="6"/>
        <v>43628.1014</v>
      </c>
      <c r="H20" s="258">
        <f t="shared" si="4"/>
        <v>47242.759599999998</v>
      </c>
      <c r="I20" s="258">
        <f t="shared" si="4"/>
        <v>44128.1014</v>
      </c>
      <c r="J20" s="179">
        <f t="shared" si="1"/>
        <v>48187.614792</v>
      </c>
      <c r="K20" s="179">
        <f t="shared" si="1"/>
        <v>45010.663428</v>
      </c>
    </row>
    <row r="21" spans="1:11" x14ac:dyDescent="0.25">
      <c r="B21" s="256">
        <v>46455</v>
      </c>
      <c r="C21" s="256">
        <v>43449</v>
      </c>
      <c r="D21" s="258">
        <f t="shared" si="2"/>
        <v>46919.55</v>
      </c>
      <c r="E21" s="258">
        <f t="shared" si="0"/>
        <v>43883.49</v>
      </c>
      <c r="F21" s="258">
        <f t="shared" si="5"/>
        <v>48327.136500000008</v>
      </c>
      <c r="G21" s="436">
        <f t="shared" si="6"/>
        <v>45199.994699999996</v>
      </c>
      <c r="H21" s="258">
        <f t="shared" ref="H21:I48" si="7">IF(F21*0.01&lt;500, F21+500, F21*1.01)</f>
        <v>48827.136500000008</v>
      </c>
      <c r="I21" s="258">
        <f t="shared" ref="I21:I30" si="8">IF(G21*0.01&lt;500, G21+500, G21*1.01)</f>
        <v>45699.994699999996</v>
      </c>
      <c r="J21" s="179">
        <f t="shared" si="1"/>
        <v>49803.679230000009</v>
      </c>
      <c r="K21" s="179">
        <f t="shared" si="1"/>
        <v>46613.994593999996</v>
      </c>
    </row>
    <row r="22" spans="1:11" x14ac:dyDescent="0.25">
      <c r="B22" s="256">
        <v>47974</v>
      </c>
      <c r="C22" s="256">
        <v>44932</v>
      </c>
      <c r="D22" s="258">
        <f t="shared" si="2"/>
        <v>48453.74</v>
      </c>
      <c r="E22" s="258">
        <f t="shared" si="0"/>
        <v>45381.32</v>
      </c>
      <c r="F22" s="258">
        <f t="shared" si="5"/>
        <v>49907.352200000001</v>
      </c>
      <c r="G22" s="436">
        <f t="shared" si="6"/>
        <v>46742.759599999998</v>
      </c>
      <c r="H22" s="258">
        <f t="shared" si="7"/>
        <v>50407.352200000001</v>
      </c>
      <c r="I22" s="258">
        <f t="shared" si="8"/>
        <v>47242.759599999998</v>
      </c>
      <c r="J22" s="179">
        <f t="shared" si="1"/>
        <v>51415.499243999999</v>
      </c>
      <c r="K22" s="179">
        <f t="shared" si="1"/>
        <v>48187.614792</v>
      </c>
    </row>
    <row r="23" spans="1:11" x14ac:dyDescent="0.25">
      <c r="B23" s="256">
        <v>49687</v>
      </c>
      <c r="C23" s="256">
        <v>46455</v>
      </c>
      <c r="D23" s="258">
        <f t="shared" si="2"/>
        <v>50183.87</v>
      </c>
      <c r="E23" s="258">
        <f t="shared" si="0"/>
        <v>46919.55</v>
      </c>
      <c r="F23" s="258">
        <f t="shared" si="5"/>
        <v>51689.386100000003</v>
      </c>
      <c r="G23" s="436">
        <f t="shared" si="6"/>
        <v>48327.136500000008</v>
      </c>
      <c r="H23" s="258">
        <f t="shared" si="7"/>
        <v>52206.279961000007</v>
      </c>
      <c r="I23" s="258">
        <f t="shared" si="8"/>
        <v>48827.136500000008</v>
      </c>
      <c r="J23" s="179">
        <f t="shared" si="1"/>
        <v>53250.40556022001</v>
      </c>
      <c r="K23" s="179">
        <f t="shared" si="1"/>
        <v>49803.679230000009</v>
      </c>
    </row>
    <row r="24" spans="1:11" x14ac:dyDescent="0.25">
      <c r="B24" s="256">
        <v>51339</v>
      </c>
      <c r="C24" s="256">
        <v>47974</v>
      </c>
      <c r="D24" s="258">
        <f t="shared" si="2"/>
        <v>51852.39</v>
      </c>
      <c r="E24" s="258">
        <f t="shared" si="0"/>
        <v>48453.74</v>
      </c>
      <c r="F24" s="258">
        <f t="shared" si="5"/>
        <v>53407.9617</v>
      </c>
      <c r="G24" s="436">
        <f t="shared" si="6"/>
        <v>49907.352200000001</v>
      </c>
      <c r="H24" s="258">
        <f t="shared" si="7"/>
        <v>53942.041317000003</v>
      </c>
      <c r="I24" s="258">
        <f t="shared" si="8"/>
        <v>50407.352200000001</v>
      </c>
      <c r="J24" s="179">
        <f t="shared" si="1"/>
        <v>55020.882143340001</v>
      </c>
      <c r="K24" s="179">
        <f t="shared" si="1"/>
        <v>51415.499243999999</v>
      </c>
    </row>
    <row r="25" spans="1:11" x14ac:dyDescent="0.25">
      <c r="B25" s="256">
        <v>53047</v>
      </c>
      <c r="C25" s="256">
        <v>49687</v>
      </c>
      <c r="D25" s="258">
        <f t="shared" si="2"/>
        <v>53577.47</v>
      </c>
      <c r="E25" s="258">
        <f t="shared" si="0"/>
        <v>50183.87</v>
      </c>
      <c r="F25" s="258">
        <f t="shared" si="5"/>
        <v>55184.794099999999</v>
      </c>
      <c r="G25" s="436">
        <f t="shared" si="6"/>
        <v>51689.386100000003</v>
      </c>
      <c r="H25" s="258">
        <f t="shared" si="7"/>
        <v>55736.642040999999</v>
      </c>
      <c r="I25" s="258">
        <f t="shared" si="8"/>
        <v>52206.279961000007</v>
      </c>
      <c r="J25" s="179">
        <f t="shared" si="1"/>
        <v>56851.374881819997</v>
      </c>
      <c r="K25" s="179">
        <f t="shared" si="1"/>
        <v>53250.40556022001</v>
      </c>
    </row>
    <row r="26" spans="1:11" x14ac:dyDescent="0.25">
      <c r="B26" s="256">
        <v>54731</v>
      </c>
      <c r="C26" s="256">
        <v>51339</v>
      </c>
      <c r="D26" s="258">
        <f t="shared" si="2"/>
        <v>55278.31</v>
      </c>
      <c r="E26" s="258">
        <f t="shared" si="0"/>
        <v>51852.39</v>
      </c>
      <c r="F26" s="258">
        <f t="shared" si="5"/>
        <v>56936.659299999999</v>
      </c>
      <c r="G26" s="436">
        <f t="shared" si="6"/>
        <v>53407.9617</v>
      </c>
      <c r="H26" s="258">
        <f t="shared" si="7"/>
        <v>57506.025892999998</v>
      </c>
      <c r="I26" s="258">
        <f t="shared" si="8"/>
        <v>53942.041317000003</v>
      </c>
      <c r="J26" s="179">
        <f t="shared" si="1"/>
        <v>58656.146410859998</v>
      </c>
      <c r="K26" s="179">
        <f t="shared" si="1"/>
        <v>55020.882143340001</v>
      </c>
    </row>
    <row r="27" spans="1:11" x14ac:dyDescent="0.25">
      <c r="B27" s="256">
        <v>56468</v>
      </c>
      <c r="C27" s="256">
        <v>53047</v>
      </c>
      <c r="D27" s="258">
        <f t="shared" si="2"/>
        <v>57032.68</v>
      </c>
      <c r="E27" s="258">
        <f t="shared" si="0"/>
        <v>53577.47</v>
      </c>
      <c r="F27" s="258">
        <f t="shared" si="5"/>
        <v>58743.660400000001</v>
      </c>
      <c r="G27" s="436">
        <f t="shared" si="6"/>
        <v>55184.794099999999</v>
      </c>
      <c r="H27" s="258">
        <f t="shared" si="7"/>
        <v>59331.097004000003</v>
      </c>
      <c r="I27" s="258">
        <f t="shared" si="8"/>
        <v>55736.642040999999</v>
      </c>
      <c r="J27" s="179">
        <f t="shared" si="1"/>
        <v>60517.718944080007</v>
      </c>
      <c r="K27" s="179">
        <f t="shared" si="1"/>
        <v>56851.374881819997</v>
      </c>
    </row>
    <row r="28" spans="1:11" x14ac:dyDescent="0.25">
      <c r="C28" s="256">
        <v>54731</v>
      </c>
      <c r="D28" s="258"/>
      <c r="E28" s="258">
        <f t="shared" si="0"/>
        <v>55278.31</v>
      </c>
      <c r="F28" s="258"/>
      <c r="G28" s="436">
        <f t="shared" si="6"/>
        <v>56936.659299999999</v>
      </c>
      <c r="H28" s="258"/>
      <c r="I28" s="258">
        <f t="shared" si="8"/>
        <v>57506.025892999998</v>
      </c>
      <c r="J28" s="179"/>
      <c r="K28" s="179">
        <f t="shared" si="1"/>
        <v>58656.146410859998</v>
      </c>
    </row>
    <row r="29" spans="1:11" x14ac:dyDescent="0.25">
      <c r="C29" s="256">
        <v>56468</v>
      </c>
      <c r="D29" s="258"/>
      <c r="E29" s="258">
        <f t="shared" si="0"/>
        <v>57032.68</v>
      </c>
      <c r="F29" s="258"/>
      <c r="G29" s="436">
        <f t="shared" si="6"/>
        <v>58743.660400000001</v>
      </c>
      <c r="H29" s="258"/>
      <c r="I29" s="258">
        <f t="shared" si="8"/>
        <v>59331.097004000003</v>
      </c>
      <c r="J29" s="179"/>
      <c r="K29" s="179">
        <f t="shared" si="1"/>
        <v>60517.718944080007</v>
      </c>
    </row>
    <row r="30" spans="1:11" ht="31.2" x14ac:dyDescent="0.25">
      <c r="A30" s="469" t="s">
        <v>22</v>
      </c>
      <c r="B30" s="256">
        <v>57563</v>
      </c>
      <c r="C30" s="256">
        <v>57563</v>
      </c>
      <c r="D30" s="258">
        <f t="shared" si="2"/>
        <v>58138.63</v>
      </c>
      <c r="E30" s="258">
        <f t="shared" si="0"/>
        <v>58138.63</v>
      </c>
      <c r="F30" s="258">
        <f t="shared" si="5"/>
        <v>59882.7889</v>
      </c>
      <c r="G30" s="436">
        <f t="shared" si="6"/>
        <v>59882.7889</v>
      </c>
      <c r="H30" s="258">
        <f t="shared" si="7"/>
        <v>60481.616789</v>
      </c>
      <c r="I30" s="258">
        <f t="shared" si="8"/>
        <v>60481.616789</v>
      </c>
      <c r="J30" s="179">
        <f t="shared" si="1"/>
        <v>61691.249124779999</v>
      </c>
      <c r="K30" s="179">
        <f t="shared" si="1"/>
        <v>61691.249124779999</v>
      </c>
    </row>
    <row r="31" spans="1:11" s="274" customFormat="1" ht="46.8" x14ac:dyDescent="0.25">
      <c r="A31" s="477" t="s">
        <v>23</v>
      </c>
      <c r="D31" s="308"/>
      <c r="E31" s="308"/>
      <c r="F31" s="308"/>
      <c r="G31" s="308"/>
      <c r="H31" s="308"/>
      <c r="J31" s="179"/>
      <c r="K31" s="179"/>
    </row>
    <row r="32" spans="1:11" s="263" customFormat="1" x14ac:dyDescent="0.25">
      <c r="A32" s="465" t="s">
        <v>231</v>
      </c>
      <c r="B32" s="260">
        <v>36368</v>
      </c>
      <c r="C32" s="260">
        <v>33200</v>
      </c>
      <c r="D32" s="262">
        <f t="shared" si="2"/>
        <v>36731.68</v>
      </c>
      <c r="E32" s="262">
        <f t="shared" si="0"/>
        <v>33532</v>
      </c>
      <c r="F32" s="262">
        <f t="shared" si="5"/>
        <v>37833.630400000002</v>
      </c>
      <c r="G32" s="262">
        <f t="shared" si="5"/>
        <v>34537.96</v>
      </c>
      <c r="H32" s="262">
        <f t="shared" si="7"/>
        <v>38333.630400000002</v>
      </c>
      <c r="I32" s="262">
        <f t="shared" si="7"/>
        <v>35037.96</v>
      </c>
      <c r="J32" s="177">
        <f t="shared" si="1"/>
        <v>39100.303008000003</v>
      </c>
      <c r="K32" s="177">
        <f t="shared" si="1"/>
        <v>35738.7192</v>
      </c>
    </row>
    <row r="33" spans="1:11" x14ac:dyDescent="0.25">
      <c r="B33" s="256">
        <v>37726</v>
      </c>
      <c r="C33" s="256">
        <v>35195</v>
      </c>
      <c r="D33" s="258">
        <f t="shared" si="2"/>
        <v>38103.26</v>
      </c>
      <c r="E33" s="258">
        <f t="shared" si="0"/>
        <v>35546.949999999997</v>
      </c>
      <c r="F33" s="258">
        <f t="shared" si="5"/>
        <v>39246.357800000005</v>
      </c>
      <c r="G33" s="258">
        <f t="shared" si="5"/>
        <v>36613.358499999995</v>
      </c>
      <c r="H33" s="258">
        <f t="shared" si="7"/>
        <v>39746.357800000005</v>
      </c>
      <c r="I33" s="258">
        <f t="shared" si="7"/>
        <v>37113.358499999995</v>
      </c>
      <c r="J33" s="179">
        <f t="shared" si="1"/>
        <v>40541.284956000003</v>
      </c>
      <c r="K33" s="179">
        <f t="shared" si="1"/>
        <v>37855.625669999994</v>
      </c>
    </row>
    <row r="34" spans="1:11" x14ac:dyDescent="0.25">
      <c r="B34" s="256">
        <v>38943</v>
      </c>
      <c r="C34" s="256">
        <v>36368</v>
      </c>
      <c r="D34" s="258">
        <f t="shared" si="2"/>
        <v>39332.43</v>
      </c>
      <c r="E34" s="258">
        <f t="shared" si="0"/>
        <v>36731.68</v>
      </c>
      <c r="F34" s="258">
        <f t="shared" si="5"/>
        <v>40512.402900000001</v>
      </c>
      <c r="G34" s="258">
        <f t="shared" si="5"/>
        <v>37833.630400000002</v>
      </c>
      <c r="H34" s="258">
        <f t="shared" si="7"/>
        <v>41012.402900000001</v>
      </c>
      <c r="I34" s="258">
        <f t="shared" si="7"/>
        <v>38333.630400000002</v>
      </c>
      <c r="J34" s="179">
        <f t="shared" si="1"/>
        <v>41832.650957999998</v>
      </c>
      <c r="K34" s="179">
        <f t="shared" si="1"/>
        <v>39100.303008000003</v>
      </c>
    </row>
    <row r="35" spans="1:11" x14ac:dyDescent="0.25">
      <c r="B35" s="256">
        <v>40128</v>
      </c>
      <c r="C35" s="256">
        <v>37726</v>
      </c>
      <c r="D35" s="258">
        <f t="shared" si="2"/>
        <v>40529.279999999999</v>
      </c>
      <c r="E35" s="258">
        <f t="shared" si="0"/>
        <v>38103.26</v>
      </c>
      <c r="F35" s="258">
        <f t="shared" si="5"/>
        <v>41745.1584</v>
      </c>
      <c r="G35" s="258">
        <f t="shared" si="5"/>
        <v>39246.357800000005</v>
      </c>
      <c r="H35" s="258">
        <f t="shared" si="7"/>
        <v>42245.1584</v>
      </c>
      <c r="I35" s="258">
        <f t="shared" si="7"/>
        <v>39746.357800000005</v>
      </c>
      <c r="J35" s="179">
        <f t="shared" si="1"/>
        <v>43090.061568000005</v>
      </c>
      <c r="K35" s="179">
        <f t="shared" si="1"/>
        <v>40541.284956000003</v>
      </c>
    </row>
    <row r="36" spans="1:11" x14ac:dyDescent="0.25">
      <c r="B36" s="256">
        <v>42297</v>
      </c>
      <c r="C36" s="256">
        <v>38943</v>
      </c>
      <c r="D36" s="258">
        <f t="shared" si="2"/>
        <v>42719.97</v>
      </c>
      <c r="E36" s="258">
        <f t="shared" si="0"/>
        <v>39332.43</v>
      </c>
      <c r="F36" s="258">
        <f t="shared" si="5"/>
        <v>44001.569100000001</v>
      </c>
      <c r="G36" s="258">
        <f t="shared" si="5"/>
        <v>40512.402900000001</v>
      </c>
      <c r="H36" s="258">
        <f t="shared" si="7"/>
        <v>44501.569100000001</v>
      </c>
      <c r="I36" s="258">
        <f t="shared" si="7"/>
        <v>41012.402900000001</v>
      </c>
      <c r="J36" s="179">
        <f t="shared" si="1"/>
        <v>45391.600482000002</v>
      </c>
      <c r="K36" s="179">
        <f t="shared" si="1"/>
        <v>41832.650957999998</v>
      </c>
    </row>
    <row r="37" spans="1:11" x14ac:dyDescent="0.25">
      <c r="B37" s="256">
        <v>43818</v>
      </c>
      <c r="C37" s="256">
        <v>40128</v>
      </c>
      <c r="D37" s="258">
        <f t="shared" si="2"/>
        <v>44256.18</v>
      </c>
      <c r="E37" s="258">
        <f t="shared" si="0"/>
        <v>40529.279999999999</v>
      </c>
      <c r="F37" s="258">
        <f t="shared" si="5"/>
        <v>45583.865400000002</v>
      </c>
      <c r="G37" s="258">
        <f t="shared" si="5"/>
        <v>41745.1584</v>
      </c>
      <c r="H37" s="258">
        <f t="shared" si="7"/>
        <v>46083.865400000002</v>
      </c>
      <c r="I37" s="258">
        <f t="shared" si="7"/>
        <v>42245.1584</v>
      </c>
      <c r="J37" s="179">
        <f t="shared" si="1"/>
        <v>47005.542708000001</v>
      </c>
      <c r="K37" s="179">
        <f t="shared" si="1"/>
        <v>43090.061568000005</v>
      </c>
    </row>
    <row r="38" spans="1:11" x14ac:dyDescent="0.25">
      <c r="B38" s="256">
        <v>45305</v>
      </c>
      <c r="C38" s="256">
        <v>42297</v>
      </c>
      <c r="D38" s="258">
        <f t="shared" si="2"/>
        <v>45758.05</v>
      </c>
      <c r="E38" s="258">
        <f t="shared" si="0"/>
        <v>42719.97</v>
      </c>
      <c r="F38" s="258">
        <f t="shared" si="5"/>
        <v>47130.791500000007</v>
      </c>
      <c r="G38" s="258">
        <f t="shared" si="5"/>
        <v>44001.569100000001</v>
      </c>
      <c r="H38" s="258">
        <f t="shared" si="7"/>
        <v>47630.791500000007</v>
      </c>
      <c r="I38" s="258">
        <f t="shared" si="7"/>
        <v>44501.569100000001</v>
      </c>
      <c r="J38" s="179">
        <f t="shared" si="1"/>
        <v>48583.407330000009</v>
      </c>
      <c r="K38" s="179">
        <f t="shared" si="1"/>
        <v>45391.600482000002</v>
      </c>
    </row>
    <row r="39" spans="1:11" x14ac:dyDescent="0.25">
      <c r="B39" s="256">
        <v>46852</v>
      </c>
      <c r="C39" s="256">
        <v>43818</v>
      </c>
      <c r="D39" s="258">
        <f t="shared" si="2"/>
        <v>47320.52</v>
      </c>
      <c r="E39" s="258">
        <f t="shared" si="0"/>
        <v>44256.18</v>
      </c>
      <c r="F39" s="258">
        <f t="shared" si="5"/>
        <v>48740.135600000001</v>
      </c>
      <c r="G39" s="258">
        <f t="shared" si="5"/>
        <v>45583.865400000002</v>
      </c>
      <c r="H39" s="258">
        <f t="shared" si="7"/>
        <v>49240.135600000001</v>
      </c>
      <c r="I39" s="258">
        <f t="shared" si="7"/>
        <v>46083.865400000002</v>
      </c>
      <c r="J39" s="179">
        <f t="shared" si="1"/>
        <v>50224.938312000006</v>
      </c>
      <c r="K39" s="179">
        <f t="shared" si="1"/>
        <v>47005.542708000001</v>
      </c>
    </row>
    <row r="40" spans="1:11" x14ac:dyDescent="0.25">
      <c r="B40" s="256">
        <v>48390</v>
      </c>
      <c r="C40" s="256">
        <v>45305</v>
      </c>
      <c r="D40" s="258">
        <f t="shared" si="2"/>
        <v>48873.9</v>
      </c>
      <c r="E40" s="258">
        <f t="shared" si="0"/>
        <v>45758.05</v>
      </c>
      <c r="F40" s="258">
        <f t="shared" si="5"/>
        <v>50340.117000000006</v>
      </c>
      <c r="G40" s="258">
        <f t="shared" si="5"/>
        <v>47130.791500000007</v>
      </c>
      <c r="H40" s="258">
        <f t="shared" si="7"/>
        <v>50843.518170000003</v>
      </c>
      <c r="I40" s="258">
        <f t="shared" si="7"/>
        <v>47630.791500000007</v>
      </c>
      <c r="J40" s="179">
        <f t="shared" si="1"/>
        <v>51860.388533400001</v>
      </c>
      <c r="K40" s="179">
        <f t="shared" si="1"/>
        <v>48583.407330000009</v>
      </c>
    </row>
    <row r="41" spans="1:11" x14ac:dyDescent="0.25">
      <c r="B41" s="256">
        <v>50109</v>
      </c>
      <c r="C41" s="256">
        <v>46852</v>
      </c>
      <c r="D41" s="258">
        <f t="shared" si="2"/>
        <v>50610.090000000004</v>
      </c>
      <c r="E41" s="258">
        <f t="shared" si="0"/>
        <v>47320.52</v>
      </c>
      <c r="F41" s="258">
        <f t="shared" si="5"/>
        <v>52128.392700000004</v>
      </c>
      <c r="G41" s="258">
        <f t="shared" si="5"/>
        <v>48740.135600000001</v>
      </c>
      <c r="H41" s="258">
        <f t="shared" si="7"/>
        <v>52649.676627000008</v>
      </c>
      <c r="I41" s="258">
        <f t="shared" si="7"/>
        <v>49240.135600000001</v>
      </c>
      <c r="J41" s="179">
        <f t="shared" si="1"/>
        <v>53702.670159540008</v>
      </c>
      <c r="K41" s="179">
        <f t="shared" si="1"/>
        <v>50224.938312000006</v>
      </c>
    </row>
    <row r="42" spans="1:11" x14ac:dyDescent="0.25">
      <c r="B42" s="256">
        <v>51789</v>
      </c>
      <c r="C42" s="256">
        <v>48390</v>
      </c>
      <c r="D42" s="258">
        <f t="shared" si="2"/>
        <v>52306.89</v>
      </c>
      <c r="E42" s="258">
        <f t="shared" si="0"/>
        <v>48873.9</v>
      </c>
      <c r="F42" s="258">
        <f t="shared" si="5"/>
        <v>53876.096700000002</v>
      </c>
      <c r="G42" s="258">
        <f t="shared" si="5"/>
        <v>50340.117000000006</v>
      </c>
      <c r="H42" s="258">
        <f t="shared" si="7"/>
        <v>54414.857667000004</v>
      </c>
      <c r="I42" s="258">
        <f t="shared" si="7"/>
        <v>50843.518170000003</v>
      </c>
      <c r="J42" s="179">
        <f t="shared" si="1"/>
        <v>55503.154820340002</v>
      </c>
      <c r="K42" s="179">
        <f t="shared" si="1"/>
        <v>51860.388533400001</v>
      </c>
    </row>
    <row r="43" spans="1:11" x14ac:dyDescent="0.25">
      <c r="B43" s="256">
        <v>53511</v>
      </c>
      <c r="C43" s="256">
        <v>50109</v>
      </c>
      <c r="D43" s="258">
        <f t="shared" si="2"/>
        <v>54046.11</v>
      </c>
      <c r="E43" s="258">
        <f t="shared" si="0"/>
        <v>50610.090000000004</v>
      </c>
      <c r="F43" s="258">
        <f t="shared" si="5"/>
        <v>55667.493300000002</v>
      </c>
      <c r="G43" s="258">
        <f t="shared" si="5"/>
        <v>52128.392700000004</v>
      </c>
      <c r="H43" s="258">
        <f t="shared" si="7"/>
        <v>56224.168233000004</v>
      </c>
      <c r="I43" s="258">
        <f t="shared" si="7"/>
        <v>52649.676627000008</v>
      </c>
      <c r="J43" s="179">
        <f t="shared" si="1"/>
        <v>57348.651597660006</v>
      </c>
      <c r="K43" s="179">
        <f t="shared" si="1"/>
        <v>53702.670159540008</v>
      </c>
    </row>
    <row r="44" spans="1:11" x14ac:dyDescent="0.25">
      <c r="B44" s="256">
        <v>55208</v>
      </c>
      <c r="C44" s="256">
        <v>51789</v>
      </c>
      <c r="D44" s="258">
        <f t="shared" si="2"/>
        <v>55760.08</v>
      </c>
      <c r="E44" s="258">
        <f t="shared" si="0"/>
        <v>52306.89</v>
      </c>
      <c r="F44" s="258">
        <f t="shared" si="5"/>
        <v>57432.882400000002</v>
      </c>
      <c r="G44" s="258">
        <f t="shared" si="5"/>
        <v>53876.096700000002</v>
      </c>
      <c r="H44" s="258">
        <f t="shared" si="7"/>
        <v>58007.211224000006</v>
      </c>
      <c r="I44" s="258">
        <f t="shared" si="7"/>
        <v>54414.857667000004</v>
      </c>
      <c r="J44" s="179">
        <f t="shared" si="1"/>
        <v>59167.355448480004</v>
      </c>
      <c r="K44" s="179">
        <f t="shared" si="1"/>
        <v>55503.154820340002</v>
      </c>
    </row>
    <row r="45" spans="1:11" x14ac:dyDescent="0.25">
      <c r="B45" s="256">
        <v>56971</v>
      </c>
      <c r="C45" s="256">
        <v>53511</v>
      </c>
      <c r="D45" s="258">
        <f t="shared" si="2"/>
        <v>57540.71</v>
      </c>
      <c r="E45" s="258">
        <f t="shared" si="0"/>
        <v>54046.11</v>
      </c>
      <c r="F45" s="258">
        <f t="shared" si="5"/>
        <v>59266.931300000004</v>
      </c>
      <c r="G45" s="258">
        <f t="shared" si="5"/>
        <v>55667.493300000002</v>
      </c>
      <c r="H45" s="258">
        <f t="shared" si="7"/>
        <v>59859.600613000002</v>
      </c>
      <c r="I45" s="258">
        <f t="shared" si="7"/>
        <v>56224.168233000004</v>
      </c>
      <c r="J45" s="179">
        <f t="shared" si="1"/>
        <v>61056.792625260001</v>
      </c>
      <c r="K45" s="179">
        <f t="shared" si="1"/>
        <v>57348.651597660006</v>
      </c>
    </row>
    <row r="46" spans="1:11" x14ac:dyDescent="0.25">
      <c r="C46" s="256">
        <v>55208</v>
      </c>
      <c r="D46" s="258"/>
      <c r="E46" s="258">
        <f t="shared" si="0"/>
        <v>55760.08</v>
      </c>
      <c r="F46" s="258"/>
      <c r="G46" s="258">
        <f t="shared" si="5"/>
        <v>57432.882400000002</v>
      </c>
      <c r="H46" s="258"/>
      <c r="I46" s="258">
        <f t="shared" si="7"/>
        <v>58007.211224000006</v>
      </c>
      <c r="J46" s="179"/>
      <c r="K46" s="179">
        <f t="shared" si="1"/>
        <v>59167.355448480004</v>
      </c>
    </row>
    <row r="47" spans="1:11" x14ac:dyDescent="0.25">
      <c r="C47" s="256">
        <v>56971</v>
      </c>
      <c r="D47" s="258"/>
      <c r="E47" s="258">
        <f t="shared" si="0"/>
        <v>57540.71</v>
      </c>
      <c r="F47" s="258"/>
      <c r="G47" s="258">
        <f t="shared" si="5"/>
        <v>59266.931300000004</v>
      </c>
      <c r="H47" s="258"/>
      <c r="I47" s="258">
        <f t="shared" si="7"/>
        <v>59859.600613000002</v>
      </c>
      <c r="J47" s="179"/>
      <c r="K47" s="179">
        <f t="shared" si="1"/>
        <v>61056.792625260001</v>
      </c>
    </row>
    <row r="48" spans="1:11" s="310" customFormat="1" ht="31.2" x14ac:dyDescent="0.25">
      <c r="A48" s="469" t="s">
        <v>232</v>
      </c>
      <c r="B48" s="309">
        <v>58068</v>
      </c>
      <c r="C48" s="309">
        <v>58068</v>
      </c>
      <c r="D48" s="258">
        <f t="shared" si="2"/>
        <v>58648.68</v>
      </c>
      <c r="E48" s="258">
        <f t="shared" si="0"/>
        <v>58648.68</v>
      </c>
      <c r="F48" s="258">
        <f t="shared" si="5"/>
        <v>60408.140400000004</v>
      </c>
      <c r="G48" s="258">
        <f t="shared" si="5"/>
        <v>60408.140400000004</v>
      </c>
      <c r="H48" s="258">
        <f t="shared" si="7"/>
        <v>61012.221804000008</v>
      </c>
      <c r="I48" s="258">
        <f t="shared" si="7"/>
        <v>61012.221804000008</v>
      </c>
      <c r="J48" s="179">
        <f t="shared" si="1"/>
        <v>62232.466240080008</v>
      </c>
      <c r="K48" s="179">
        <f t="shared" si="1"/>
        <v>62232.466240080008</v>
      </c>
    </row>
    <row r="49" spans="1:11" x14ac:dyDescent="0.25">
      <c r="F49" s="307"/>
      <c r="I49" s="258"/>
      <c r="J49" s="710"/>
      <c r="K49" s="710"/>
    </row>
    <row r="50" spans="1:11" x14ac:dyDescent="0.25">
      <c r="F50" s="307"/>
      <c r="J50" s="710"/>
      <c r="K50" s="710"/>
    </row>
    <row r="51" spans="1:11" x14ac:dyDescent="0.25">
      <c r="F51" s="307"/>
      <c r="J51" s="710"/>
      <c r="K51" s="710"/>
    </row>
    <row r="52" spans="1:11" x14ac:dyDescent="0.25">
      <c r="F52" s="307"/>
      <c r="J52" s="710"/>
      <c r="K52" s="710"/>
    </row>
    <row r="53" spans="1:11" x14ac:dyDescent="0.25">
      <c r="F53" s="307"/>
      <c r="J53" s="710"/>
      <c r="K53" s="710"/>
    </row>
    <row r="54" spans="1:11" x14ac:dyDescent="0.25">
      <c r="F54" s="307"/>
      <c r="J54" s="710"/>
      <c r="K54" s="710"/>
    </row>
    <row r="55" spans="1:11" x14ac:dyDescent="0.25">
      <c r="F55" s="307"/>
      <c r="J55" s="710"/>
      <c r="K55" s="710"/>
    </row>
    <row r="56" spans="1:11" x14ac:dyDescent="0.25">
      <c r="F56" s="307"/>
      <c r="J56" s="710"/>
      <c r="K56" s="710"/>
    </row>
    <row r="57" spans="1:11" x14ac:dyDescent="0.25">
      <c r="F57" s="307"/>
      <c r="J57" s="710"/>
      <c r="K57" s="710"/>
    </row>
    <row r="58" spans="1:11" x14ac:dyDescent="0.25">
      <c r="J58" s="710"/>
      <c r="K58" s="710"/>
    </row>
    <row r="59" spans="1:11" s="32" customFormat="1" ht="30.75" customHeight="1" thickBot="1" x14ac:dyDescent="0.3">
      <c r="A59" s="724" t="s">
        <v>324</v>
      </c>
      <c r="B59" s="725"/>
      <c r="C59" s="725"/>
      <c r="D59" s="725"/>
      <c r="E59" s="725"/>
      <c r="F59" s="725"/>
      <c r="G59" s="725"/>
      <c r="H59" s="725"/>
      <c r="I59" s="726"/>
      <c r="J59" s="710"/>
      <c r="K59" s="710"/>
    </row>
    <row r="60" spans="1:11" ht="16.2" thickTop="1" x14ac:dyDescent="0.25">
      <c r="J60" s="710"/>
      <c r="K60" s="710"/>
    </row>
    <row r="61" spans="1:11" x14ac:dyDescent="0.25">
      <c r="J61" s="710"/>
      <c r="K61" s="710"/>
    </row>
    <row r="62" spans="1:11" x14ac:dyDescent="0.25">
      <c r="J62" s="710"/>
      <c r="K62" s="710"/>
    </row>
    <row r="63" spans="1:11" x14ac:dyDescent="0.25">
      <c r="J63" s="710"/>
      <c r="K63" s="710"/>
    </row>
    <row r="64" spans="1:11" x14ac:dyDescent="0.25">
      <c r="J64" s="710"/>
      <c r="K64" s="710"/>
    </row>
    <row r="65" spans="10:11" x14ac:dyDescent="0.25">
      <c r="J65" s="710"/>
      <c r="K65" s="710"/>
    </row>
    <row r="66" spans="10:11" x14ac:dyDescent="0.25">
      <c r="J66" s="710"/>
      <c r="K66" s="710"/>
    </row>
    <row r="67" spans="10:11" x14ac:dyDescent="0.25">
      <c r="J67" s="710"/>
      <c r="K67" s="710"/>
    </row>
    <row r="68" spans="10:11" x14ac:dyDescent="0.25">
      <c r="J68" s="710"/>
      <c r="K68" s="710"/>
    </row>
    <row r="69" spans="10:11" x14ac:dyDescent="0.25">
      <c r="J69" s="710"/>
      <c r="K69" s="710"/>
    </row>
    <row r="70" spans="10:11" x14ac:dyDescent="0.25">
      <c r="J70" s="710"/>
      <c r="K70" s="710"/>
    </row>
    <row r="71" spans="10:11" x14ac:dyDescent="0.25">
      <c r="J71" s="710"/>
      <c r="K71" s="710"/>
    </row>
    <row r="72" spans="10:11" x14ac:dyDescent="0.25">
      <c r="J72" s="710"/>
      <c r="K72" s="710"/>
    </row>
    <row r="73" spans="10:11" x14ac:dyDescent="0.25">
      <c r="J73" s="710"/>
      <c r="K73" s="710"/>
    </row>
    <row r="74" spans="10:11" x14ac:dyDescent="0.25">
      <c r="J74" s="710"/>
      <c r="K74" s="710"/>
    </row>
    <row r="75" spans="10:11" x14ac:dyDescent="0.25">
      <c r="J75" s="710"/>
      <c r="K75" s="710"/>
    </row>
    <row r="76" spans="10:11" x14ac:dyDescent="0.25">
      <c r="J76" s="710"/>
      <c r="K76" s="710"/>
    </row>
    <row r="77" spans="10:11" x14ac:dyDescent="0.25">
      <c r="J77" s="710"/>
      <c r="K77" s="710"/>
    </row>
    <row r="78" spans="10:11" x14ac:dyDescent="0.25">
      <c r="J78" s="710"/>
      <c r="K78" s="710"/>
    </row>
    <row r="79" spans="10:11" x14ac:dyDescent="0.25">
      <c r="J79" s="710"/>
      <c r="K79" s="710"/>
    </row>
    <row r="80" spans="10:11" x14ac:dyDescent="0.25">
      <c r="J80" s="710"/>
      <c r="K80" s="710"/>
    </row>
    <row r="81" spans="10:11" x14ac:dyDescent="0.25">
      <c r="J81" s="710"/>
      <c r="K81" s="710"/>
    </row>
    <row r="84" spans="10:11" x14ac:dyDescent="0.25">
      <c r="J84" s="705"/>
      <c r="K84" s="705"/>
    </row>
  </sheetData>
  <mergeCells count="1">
    <mergeCell ref="A59:I59"/>
  </mergeCells>
  <hyperlinks>
    <hyperlink ref="A59" location="'Table of Contents'!A1" display="Link to Table of Contents "/>
  </hyperlink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Q216"/>
  <sheetViews>
    <sheetView topLeftCell="G178" workbookViewId="0">
      <selection activeCell="J207" sqref="J207"/>
    </sheetView>
  </sheetViews>
  <sheetFormatPr defaultColWidth="7.08984375" defaultRowHeight="15.6" x14ac:dyDescent="0.3"/>
  <cols>
    <col min="1" max="1" width="61.7265625" style="474" bestFit="1" customWidth="1"/>
    <col min="2" max="2" width="15" style="290" hidden="1" customWidth="1"/>
    <col min="3" max="3" width="16.26953125" style="278" hidden="1" customWidth="1"/>
    <col min="4" max="4" width="16.7265625" style="278" hidden="1" customWidth="1"/>
    <col min="5" max="5" width="20.7265625" style="278" hidden="1" customWidth="1"/>
    <col min="6" max="6" width="11.81640625" style="290" hidden="1" customWidth="1"/>
    <col min="7" max="7" width="12.7265625" style="290" bestFit="1" customWidth="1"/>
    <col min="8" max="8" width="11.81640625" style="278" bestFit="1" customWidth="1"/>
    <col min="9" max="9" width="12.7265625" style="278" bestFit="1" customWidth="1"/>
    <col min="10" max="10" width="11.81640625" style="704" bestFit="1" customWidth="1"/>
    <col min="11" max="11" width="11.08984375" style="704" bestFit="1" customWidth="1"/>
    <col min="12" max="12" width="9.81640625" style="278" bestFit="1" customWidth="1"/>
    <col min="13" max="13" width="11" style="278" bestFit="1" customWidth="1"/>
    <col min="14" max="14" width="9.81640625" style="278" bestFit="1" customWidth="1"/>
    <col min="15" max="15" width="8.26953125" style="278" bestFit="1" customWidth="1"/>
    <col min="16" max="17" width="11.81640625" style="278" bestFit="1" customWidth="1"/>
    <col min="18" max="18" width="9.81640625" style="278" bestFit="1" customWidth="1"/>
    <col min="19" max="20" width="8.26953125" style="278" bestFit="1" customWidth="1"/>
    <col min="21" max="21" width="12.81640625" style="278" customWidth="1"/>
    <col min="22" max="16384" width="7.08984375" style="278"/>
  </cols>
  <sheetData>
    <row r="1" spans="1:13" s="563" customFormat="1" ht="29.55" customHeight="1" x14ac:dyDescent="0.25">
      <c r="A1" s="451" t="s">
        <v>233</v>
      </c>
      <c r="B1" s="265">
        <v>44470</v>
      </c>
      <c r="C1" s="265" t="s">
        <v>160</v>
      </c>
      <c r="D1" s="266">
        <v>44593</v>
      </c>
      <c r="E1" s="267" t="s">
        <v>135</v>
      </c>
      <c r="F1" s="267">
        <v>44594</v>
      </c>
      <c r="G1" s="267" t="s">
        <v>234</v>
      </c>
      <c r="H1" s="265">
        <v>44835</v>
      </c>
      <c r="I1" s="265" t="s">
        <v>235</v>
      </c>
      <c r="J1" s="706">
        <v>44986</v>
      </c>
      <c r="K1" s="707" t="s">
        <v>371</v>
      </c>
      <c r="L1" s="265"/>
      <c r="M1" s="265"/>
    </row>
    <row r="2" spans="1:13" s="292" customFormat="1" x14ac:dyDescent="0.3">
      <c r="A2" s="473" t="s">
        <v>236</v>
      </c>
      <c r="B2" s="311">
        <v>96948</v>
      </c>
      <c r="D2" s="311">
        <f t="shared" ref="D2:E65" si="0">B2*1.01</f>
        <v>97917.48</v>
      </c>
      <c r="F2" s="311">
        <f>D2*1.03</f>
        <v>100855.00440000001</v>
      </c>
      <c r="G2" s="311"/>
      <c r="H2" s="311">
        <f t="shared" ref="H2:H37" si="1">IF(F2*0.01&lt;500,F2+500,F2*1.01)</f>
        <v>101863.55444400001</v>
      </c>
      <c r="J2" s="179">
        <f>H2*1.02</f>
        <v>103900.82553288002</v>
      </c>
      <c r="K2" s="179"/>
    </row>
    <row r="3" spans="1:13" x14ac:dyDescent="0.3">
      <c r="B3" s="290">
        <v>100108</v>
      </c>
      <c r="D3" s="290">
        <f t="shared" si="0"/>
        <v>101109.08</v>
      </c>
      <c r="F3" s="289">
        <f t="shared" ref="F3:G66" si="2">D3*1.03</f>
        <v>104142.3524</v>
      </c>
      <c r="G3" s="289"/>
      <c r="H3" s="289">
        <f t="shared" si="1"/>
        <v>105183.775924</v>
      </c>
      <c r="I3" s="271"/>
      <c r="J3" s="179">
        <f t="shared" ref="J3:K66" si="3">H3*1.02</f>
        <v>107287.45144248</v>
      </c>
      <c r="K3" s="179"/>
    </row>
    <row r="4" spans="1:13" x14ac:dyDescent="0.3">
      <c r="B4" s="290">
        <v>103239</v>
      </c>
      <c r="D4" s="290">
        <f t="shared" si="0"/>
        <v>104271.39</v>
      </c>
      <c r="F4" s="289">
        <f t="shared" si="2"/>
        <v>107399.53170000001</v>
      </c>
      <c r="G4" s="289"/>
      <c r="H4" s="289">
        <f t="shared" si="1"/>
        <v>108473.52701700001</v>
      </c>
      <c r="I4" s="271"/>
      <c r="J4" s="179">
        <f t="shared" si="3"/>
        <v>110642.99755734002</v>
      </c>
      <c r="K4" s="179"/>
    </row>
    <row r="5" spans="1:13" x14ac:dyDescent="0.3">
      <c r="B5" s="290">
        <v>106363</v>
      </c>
      <c r="D5" s="290">
        <f t="shared" si="0"/>
        <v>107426.63</v>
      </c>
      <c r="F5" s="289">
        <f t="shared" si="2"/>
        <v>110649.42890000001</v>
      </c>
      <c r="G5" s="289"/>
      <c r="H5" s="289">
        <f t="shared" si="1"/>
        <v>111755.92318900001</v>
      </c>
      <c r="I5" s="271"/>
      <c r="J5" s="179">
        <f t="shared" si="3"/>
        <v>113991.04165278001</v>
      </c>
      <c r="K5" s="179"/>
    </row>
    <row r="6" spans="1:13" x14ac:dyDescent="0.3">
      <c r="B6" s="290">
        <v>109505</v>
      </c>
      <c r="D6" s="290">
        <f t="shared" si="0"/>
        <v>110600.05</v>
      </c>
      <c r="F6" s="289">
        <f t="shared" si="2"/>
        <v>113918.0515</v>
      </c>
      <c r="G6" s="289"/>
      <c r="H6" s="289">
        <f t="shared" si="1"/>
        <v>115057.232015</v>
      </c>
      <c r="I6" s="271"/>
      <c r="J6" s="179">
        <f t="shared" si="3"/>
        <v>117358.3766553</v>
      </c>
      <c r="K6" s="179"/>
    </row>
    <row r="7" spans="1:13" x14ac:dyDescent="0.3">
      <c r="B7" s="290">
        <v>112635</v>
      </c>
      <c r="D7" s="290">
        <f t="shared" si="0"/>
        <v>113761.35</v>
      </c>
      <c r="F7" s="289">
        <f t="shared" si="2"/>
        <v>117174.19050000001</v>
      </c>
      <c r="G7" s="289"/>
      <c r="H7" s="289">
        <f t="shared" si="1"/>
        <v>118345.93240500001</v>
      </c>
      <c r="I7" s="271"/>
      <c r="J7" s="179">
        <f t="shared" si="3"/>
        <v>120712.85105310002</v>
      </c>
      <c r="K7" s="179"/>
    </row>
    <row r="8" spans="1:13" x14ac:dyDescent="0.3">
      <c r="B8" s="290">
        <v>115765</v>
      </c>
      <c r="D8" s="290">
        <f t="shared" si="0"/>
        <v>116922.65</v>
      </c>
      <c r="F8" s="289">
        <f t="shared" si="2"/>
        <v>120430.32949999999</v>
      </c>
      <c r="G8" s="289"/>
      <c r="H8" s="289">
        <f t="shared" si="1"/>
        <v>121634.632795</v>
      </c>
      <c r="J8" s="179">
        <f t="shared" si="3"/>
        <v>124067.3254509</v>
      </c>
      <c r="K8" s="179"/>
    </row>
    <row r="9" spans="1:13" s="292" customFormat="1" x14ac:dyDescent="0.3">
      <c r="A9" s="473" t="s">
        <v>237</v>
      </c>
      <c r="B9" s="311">
        <v>73297</v>
      </c>
      <c r="D9" s="311">
        <f t="shared" si="0"/>
        <v>74029.97</v>
      </c>
      <c r="F9" s="311">
        <f t="shared" si="2"/>
        <v>76250.869099999996</v>
      </c>
      <c r="G9" s="311"/>
      <c r="H9" s="311">
        <f t="shared" si="1"/>
        <v>77013.377790999992</v>
      </c>
      <c r="J9" s="177">
        <f t="shared" si="3"/>
        <v>78553.645346819991</v>
      </c>
      <c r="K9" s="177"/>
    </row>
    <row r="10" spans="1:13" x14ac:dyDescent="0.3">
      <c r="B10" s="290">
        <v>76205</v>
      </c>
      <c r="D10" s="290">
        <f t="shared" si="0"/>
        <v>76967.05</v>
      </c>
      <c r="F10" s="289">
        <f t="shared" si="2"/>
        <v>79276.061500000011</v>
      </c>
      <c r="G10" s="289"/>
      <c r="H10" s="289">
        <f t="shared" si="1"/>
        <v>80068.822115000017</v>
      </c>
      <c r="I10" s="271"/>
      <c r="J10" s="179">
        <f t="shared" si="3"/>
        <v>81670.198557300013</v>
      </c>
      <c r="K10" s="179"/>
    </row>
    <row r="11" spans="1:13" x14ac:dyDescent="0.3">
      <c r="B11" s="290">
        <v>79123</v>
      </c>
      <c r="D11" s="290">
        <f t="shared" si="0"/>
        <v>79914.23</v>
      </c>
      <c r="F11" s="289">
        <f t="shared" si="2"/>
        <v>82311.656900000002</v>
      </c>
      <c r="G11" s="289"/>
      <c r="H11" s="289">
        <f t="shared" si="1"/>
        <v>83134.773469000007</v>
      </c>
      <c r="I11" s="271"/>
      <c r="J11" s="179">
        <f t="shared" si="3"/>
        <v>84797.468938380014</v>
      </c>
      <c r="K11" s="179"/>
    </row>
    <row r="12" spans="1:13" x14ac:dyDescent="0.3">
      <c r="B12" s="290">
        <v>82049</v>
      </c>
      <c r="D12" s="290">
        <f t="shared" si="0"/>
        <v>82869.490000000005</v>
      </c>
      <c r="F12" s="289">
        <f t="shared" si="2"/>
        <v>85355.574700000012</v>
      </c>
      <c r="G12" s="289"/>
      <c r="H12" s="289">
        <f t="shared" si="1"/>
        <v>86209.130447000018</v>
      </c>
      <c r="I12" s="271"/>
      <c r="J12" s="179">
        <f t="shared" si="3"/>
        <v>87933.313055940016</v>
      </c>
      <c r="K12" s="179"/>
    </row>
    <row r="13" spans="1:13" x14ac:dyDescent="0.3">
      <c r="B13" s="290">
        <v>84946</v>
      </c>
      <c r="D13" s="290">
        <f t="shared" si="0"/>
        <v>85795.46</v>
      </c>
      <c r="F13" s="289">
        <f t="shared" si="2"/>
        <v>88369.323800000013</v>
      </c>
      <c r="G13" s="289"/>
      <c r="H13" s="289">
        <f t="shared" si="1"/>
        <v>89253.01703800002</v>
      </c>
      <c r="I13" s="271"/>
      <c r="J13" s="179">
        <f t="shared" si="3"/>
        <v>91038.077378760019</v>
      </c>
      <c r="K13" s="179"/>
    </row>
    <row r="14" spans="1:13" x14ac:dyDescent="0.3">
      <c r="B14" s="290">
        <v>87871</v>
      </c>
      <c r="D14" s="290">
        <f t="shared" si="0"/>
        <v>88749.71</v>
      </c>
      <c r="F14" s="289">
        <f t="shared" si="2"/>
        <v>91412.201300000015</v>
      </c>
      <c r="G14" s="289"/>
      <c r="H14" s="289">
        <f t="shared" si="1"/>
        <v>92326.323313000015</v>
      </c>
      <c r="I14" s="271"/>
      <c r="J14" s="179">
        <f t="shared" si="3"/>
        <v>94172.84977926001</v>
      </c>
      <c r="K14" s="179"/>
    </row>
    <row r="15" spans="1:13" x14ac:dyDescent="0.3">
      <c r="B15" s="290">
        <v>90788</v>
      </c>
      <c r="D15" s="290">
        <f t="shared" si="0"/>
        <v>91695.88</v>
      </c>
      <c r="F15" s="289">
        <f t="shared" si="2"/>
        <v>94446.756400000013</v>
      </c>
      <c r="G15" s="289"/>
      <c r="H15" s="289">
        <f t="shared" si="1"/>
        <v>95391.223964000019</v>
      </c>
      <c r="I15" s="271"/>
      <c r="J15" s="179">
        <f t="shared" si="3"/>
        <v>97299.048443280015</v>
      </c>
      <c r="K15" s="179"/>
    </row>
    <row r="16" spans="1:13" x14ac:dyDescent="0.3">
      <c r="B16" s="290">
        <v>93703</v>
      </c>
      <c r="D16" s="290">
        <f t="shared" si="0"/>
        <v>94640.03</v>
      </c>
      <c r="F16" s="289">
        <f t="shared" si="2"/>
        <v>97479.230899999995</v>
      </c>
      <c r="G16" s="289"/>
      <c r="H16" s="289">
        <f t="shared" si="1"/>
        <v>98454.023208999992</v>
      </c>
      <c r="I16" s="271"/>
      <c r="J16" s="179">
        <f t="shared" si="3"/>
        <v>100423.10367318</v>
      </c>
      <c r="K16" s="179"/>
    </row>
    <row r="17" spans="1:11" x14ac:dyDescent="0.3">
      <c r="B17" s="290">
        <v>96614</v>
      </c>
      <c r="D17" s="290">
        <f t="shared" si="0"/>
        <v>97580.14</v>
      </c>
      <c r="F17" s="289">
        <f t="shared" si="2"/>
        <v>100507.5442</v>
      </c>
      <c r="G17" s="289"/>
      <c r="H17" s="289">
        <f t="shared" si="1"/>
        <v>101512.61964200001</v>
      </c>
      <c r="J17" s="179">
        <f t="shared" si="3"/>
        <v>103542.87203484001</v>
      </c>
      <c r="K17" s="179"/>
    </row>
    <row r="18" spans="1:11" s="292" customFormat="1" x14ac:dyDescent="0.3">
      <c r="A18" s="473" t="s">
        <v>238</v>
      </c>
      <c r="B18" s="311">
        <v>61359</v>
      </c>
      <c r="D18" s="311">
        <f t="shared" si="0"/>
        <v>61972.590000000004</v>
      </c>
      <c r="F18" s="311">
        <f t="shared" si="2"/>
        <v>63831.767700000004</v>
      </c>
      <c r="G18" s="311"/>
      <c r="H18" s="311">
        <f t="shared" si="1"/>
        <v>64470.085377000003</v>
      </c>
      <c r="J18" s="177">
        <f t="shared" si="3"/>
        <v>65759.48708454</v>
      </c>
      <c r="K18" s="177"/>
    </row>
    <row r="19" spans="1:11" x14ac:dyDescent="0.3">
      <c r="B19" s="290">
        <v>64184</v>
      </c>
      <c r="D19" s="290">
        <f t="shared" si="0"/>
        <v>64825.840000000004</v>
      </c>
      <c r="F19" s="289">
        <f t="shared" si="2"/>
        <v>66770.6152</v>
      </c>
      <c r="G19" s="289"/>
      <c r="H19" s="289">
        <f t="shared" si="1"/>
        <v>67438.321351999999</v>
      </c>
      <c r="I19" s="271"/>
      <c r="J19" s="179">
        <f t="shared" si="3"/>
        <v>68787.087779039997</v>
      </c>
      <c r="K19" s="179"/>
    </row>
    <row r="20" spans="1:11" x14ac:dyDescent="0.3">
      <c r="B20" s="290">
        <v>74114</v>
      </c>
      <c r="D20" s="290">
        <f t="shared" si="0"/>
        <v>74855.14</v>
      </c>
      <c r="F20" s="289">
        <f t="shared" si="2"/>
        <v>77100.794200000004</v>
      </c>
      <c r="G20" s="289"/>
      <c r="H20" s="289">
        <f t="shared" si="1"/>
        <v>77871.802142</v>
      </c>
      <c r="I20" s="271"/>
      <c r="J20" s="179">
        <f t="shared" si="3"/>
        <v>79429.238184839996</v>
      </c>
      <c r="K20" s="179"/>
    </row>
    <row r="21" spans="1:11" x14ac:dyDescent="0.3">
      <c r="B21" s="290">
        <v>76723</v>
      </c>
      <c r="D21" s="290">
        <f t="shared" si="0"/>
        <v>77490.23</v>
      </c>
      <c r="F21" s="289">
        <f t="shared" si="2"/>
        <v>79814.936900000001</v>
      </c>
      <c r="G21" s="289"/>
      <c r="H21" s="289">
        <f t="shared" si="1"/>
        <v>80613.086269000007</v>
      </c>
      <c r="I21" s="271"/>
      <c r="J21" s="179">
        <f t="shared" si="3"/>
        <v>82225.347994380005</v>
      </c>
      <c r="K21" s="179"/>
    </row>
    <row r="22" spans="1:11" x14ac:dyDescent="0.3">
      <c r="B22" s="290">
        <v>79340</v>
      </c>
      <c r="D22" s="290">
        <f t="shared" si="0"/>
        <v>80133.399999999994</v>
      </c>
      <c r="F22" s="289">
        <f t="shared" si="2"/>
        <v>82537.402000000002</v>
      </c>
      <c r="G22" s="289"/>
      <c r="H22" s="289">
        <f t="shared" si="1"/>
        <v>83362.776020000005</v>
      </c>
      <c r="I22" s="271"/>
      <c r="J22" s="179">
        <f t="shared" si="3"/>
        <v>85030.031540399999</v>
      </c>
      <c r="K22" s="179"/>
    </row>
    <row r="23" spans="1:11" x14ac:dyDescent="0.3">
      <c r="B23" s="290">
        <v>81965</v>
      </c>
      <c r="D23" s="290">
        <f t="shared" si="0"/>
        <v>82784.649999999994</v>
      </c>
      <c r="F23" s="289">
        <f t="shared" si="2"/>
        <v>85268.189499999993</v>
      </c>
      <c r="G23" s="289"/>
      <c r="H23" s="289">
        <f t="shared" si="1"/>
        <v>86120.871394999995</v>
      </c>
      <c r="I23" s="271"/>
      <c r="J23" s="179">
        <f t="shared" si="3"/>
        <v>87843.288822899995</v>
      </c>
      <c r="K23" s="179"/>
    </row>
    <row r="24" spans="1:11" x14ac:dyDescent="0.3">
      <c r="B24" s="290">
        <v>84593</v>
      </c>
      <c r="D24" s="290">
        <f t="shared" si="0"/>
        <v>85438.930000000008</v>
      </c>
      <c r="F24" s="289">
        <f t="shared" si="2"/>
        <v>88002.097900000008</v>
      </c>
      <c r="G24" s="289"/>
      <c r="H24" s="289">
        <f t="shared" si="1"/>
        <v>88882.118879000016</v>
      </c>
      <c r="I24" s="271"/>
      <c r="J24" s="179">
        <f t="shared" si="3"/>
        <v>90659.761256580023</v>
      </c>
      <c r="K24" s="179"/>
    </row>
    <row r="25" spans="1:11" x14ac:dyDescent="0.3">
      <c r="B25" s="290">
        <v>87212</v>
      </c>
      <c r="D25" s="290">
        <f t="shared" si="0"/>
        <v>88084.12</v>
      </c>
      <c r="F25" s="289">
        <f t="shared" si="2"/>
        <v>90726.643599999996</v>
      </c>
      <c r="G25" s="289"/>
      <c r="H25" s="289">
        <f t="shared" si="1"/>
        <v>91633.910036000001</v>
      </c>
      <c r="I25" s="271"/>
      <c r="J25" s="179">
        <f t="shared" si="3"/>
        <v>93466.588236719996</v>
      </c>
      <c r="K25" s="179"/>
    </row>
    <row r="26" spans="1:11" x14ac:dyDescent="0.3">
      <c r="B26" s="290">
        <v>89824</v>
      </c>
      <c r="D26" s="290">
        <f t="shared" si="0"/>
        <v>90722.240000000005</v>
      </c>
      <c r="F26" s="289">
        <f t="shared" si="2"/>
        <v>93443.907200000001</v>
      </c>
      <c r="G26" s="289"/>
      <c r="H26" s="289">
        <f t="shared" si="1"/>
        <v>94378.346271999995</v>
      </c>
      <c r="I26" s="271"/>
      <c r="J26" s="179">
        <f t="shared" si="3"/>
        <v>96265.913197439993</v>
      </c>
      <c r="K26" s="179"/>
    </row>
    <row r="27" spans="1:11" x14ac:dyDescent="0.3">
      <c r="B27" s="290">
        <v>92449</v>
      </c>
      <c r="D27" s="290">
        <f t="shared" si="0"/>
        <v>93373.49</v>
      </c>
      <c r="F27" s="289">
        <f t="shared" si="2"/>
        <v>96174.694700000007</v>
      </c>
      <c r="G27" s="289"/>
      <c r="H27" s="289">
        <f t="shared" si="1"/>
        <v>97136.441647000014</v>
      </c>
      <c r="I27" s="271"/>
      <c r="J27" s="179">
        <f t="shared" si="3"/>
        <v>99079.170479940018</v>
      </c>
      <c r="K27" s="179"/>
    </row>
    <row r="28" spans="1:11" x14ac:dyDescent="0.3">
      <c r="B28" s="290">
        <v>95076</v>
      </c>
      <c r="D28" s="290">
        <f t="shared" si="0"/>
        <v>96026.76</v>
      </c>
      <c r="F28" s="289">
        <f t="shared" si="2"/>
        <v>98907.5628</v>
      </c>
      <c r="G28" s="289"/>
      <c r="H28" s="289">
        <f t="shared" si="1"/>
        <v>99896.638428000006</v>
      </c>
      <c r="J28" s="179">
        <f t="shared" si="3"/>
        <v>101894.57119656001</v>
      </c>
      <c r="K28" s="179"/>
    </row>
    <row r="29" spans="1:11" s="292" customFormat="1" x14ac:dyDescent="0.3">
      <c r="A29" s="473" t="s">
        <v>76</v>
      </c>
      <c r="B29" s="311">
        <v>54703</v>
      </c>
      <c r="D29" s="311">
        <f t="shared" si="0"/>
        <v>55250.03</v>
      </c>
      <c r="F29" s="311">
        <f t="shared" si="2"/>
        <v>56907.530899999998</v>
      </c>
      <c r="G29" s="311"/>
      <c r="H29" s="311">
        <f t="shared" si="1"/>
        <v>57476.606208999998</v>
      </c>
      <c r="J29" s="177">
        <f t="shared" si="3"/>
        <v>58626.138333179995</v>
      </c>
      <c r="K29" s="177"/>
    </row>
    <row r="30" spans="1:11" x14ac:dyDescent="0.3">
      <c r="B30" s="290">
        <v>64422</v>
      </c>
      <c r="D30" s="290">
        <f t="shared" si="0"/>
        <v>65066.22</v>
      </c>
      <c r="F30" s="289">
        <f t="shared" si="2"/>
        <v>67018.206600000005</v>
      </c>
      <c r="G30" s="289"/>
      <c r="H30" s="289">
        <f t="shared" si="1"/>
        <v>67688.388665999999</v>
      </c>
      <c r="I30" s="271"/>
      <c r="J30" s="179">
        <f t="shared" si="3"/>
        <v>69042.156439319995</v>
      </c>
      <c r="K30" s="179"/>
    </row>
    <row r="31" spans="1:11" x14ac:dyDescent="0.3">
      <c r="B31" s="290">
        <v>67869</v>
      </c>
      <c r="D31" s="290">
        <f t="shared" si="0"/>
        <v>68547.69</v>
      </c>
      <c r="F31" s="289">
        <f t="shared" si="2"/>
        <v>70604.120699999999</v>
      </c>
      <c r="G31" s="289"/>
      <c r="H31" s="289">
        <f t="shared" si="1"/>
        <v>71310.161907000002</v>
      </c>
      <c r="I31" s="271"/>
      <c r="J31" s="179">
        <f t="shared" si="3"/>
        <v>72736.365145140007</v>
      </c>
      <c r="K31" s="179"/>
    </row>
    <row r="32" spans="1:11" x14ac:dyDescent="0.3">
      <c r="B32" s="290">
        <v>70241</v>
      </c>
      <c r="D32" s="290">
        <f t="shared" si="0"/>
        <v>70943.41</v>
      </c>
      <c r="F32" s="289">
        <f t="shared" si="2"/>
        <v>73071.712299999999</v>
      </c>
      <c r="G32" s="289"/>
      <c r="H32" s="289">
        <f t="shared" si="1"/>
        <v>73802.429422999994</v>
      </c>
      <c r="I32" s="271"/>
      <c r="J32" s="179">
        <f t="shared" si="3"/>
        <v>75278.47801146</v>
      </c>
      <c r="K32" s="179"/>
    </row>
    <row r="33" spans="1:11" x14ac:dyDescent="0.3">
      <c r="B33" s="290">
        <v>73707</v>
      </c>
      <c r="D33" s="290">
        <f t="shared" si="0"/>
        <v>74444.070000000007</v>
      </c>
      <c r="F33" s="289">
        <f t="shared" si="2"/>
        <v>76677.392100000012</v>
      </c>
      <c r="G33" s="289"/>
      <c r="H33" s="289">
        <f t="shared" si="1"/>
        <v>77444.166021000012</v>
      </c>
      <c r="I33" s="271"/>
      <c r="J33" s="179">
        <f t="shared" si="3"/>
        <v>78993.049341420017</v>
      </c>
      <c r="K33" s="179"/>
    </row>
    <row r="34" spans="1:11" x14ac:dyDescent="0.3">
      <c r="B34" s="290">
        <v>77211</v>
      </c>
      <c r="D34" s="290">
        <f t="shared" si="0"/>
        <v>77983.11</v>
      </c>
      <c r="F34" s="289">
        <f t="shared" si="2"/>
        <v>80322.603300000002</v>
      </c>
      <c r="G34" s="289"/>
      <c r="H34" s="289">
        <f t="shared" si="1"/>
        <v>81125.829333000001</v>
      </c>
      <c r="I34" s="271"/>
      <c r="J34" s="179">
        <f t="shared" si="3"/>
        <v>82748.345919660002</v>
      </c>
      <c r="K34" s="179"/>
    </row>
    <row r="35" spans="1:11" x14ac:dyDescent="0.3">
      <c r="B35" s="290">
        <v>80698</v>
      </c>
      <c r="D35" s="290">
        <f t="shared" si="0"/>
        <v>81504.98</v>
      </c>
      <c r="F35" s="289">
        <f t="shared" si="2"/>
        <v>83950.129399999991</v>
      </c>
      <c r="G35" s="289"/>
      <c r="H35" s="289">
        <f t="shared" si="1"/>
        <v>84789.630693999992</v>
      </c>
      <c r="I35" s="271"/>
      <c r="J35" s="179">
        <f t="shared" si="3"/>
        <v>86485.423307879988</v>
      </c>
      <c r="K35" s="179"/>
    </row>
    <row r="36" spans="1:11" x14ac:dyDescent="0.3">
      <c r="B36" s="290">
        <v>84184</v>
      </c>
      <c r="D36" s="290">
        <f t="shared" si="0"/>
        <v>85025.84</v>
      </c>
      <c r="F36" s="289">
        <f t="shared" si="2"/>
        <v>87576.6152</v>
      </c>
      <c r="G36" s="289"/>
      <c r="H36" s="289">
        <f t="shared" si="1"/>
        <v>88452.381351999997</v>
      </c>
      <c r="I36" s="271"/>
      <c r="J36" s="179">
        <f t="shared" si="3"/>
        <v>90221.428979039993</v>
      </c>
      <c r="K36" s="179"/>
    </row>
    <row r="37" spans="1:11" x14ac:dyDescent="0.3">
      <c r="B37" s="290">
        <v>87670</v>
      </c>
      <c r="D37" s="290">
        <f t="shared" si="0"/>
        <v>88546.7</v>
      </c>
      <c r="F37" s="289">
        <f t="shared" si="2"/>
        <v>91203.100999999995</v>
      </c>
      <c r="G37" s="289"/>
      <c r="H37" s="289">
        <f t="shared" si="1"/>
        <v>92115.132010000001</v>
      </c>
      <c r="J37" s="179">
        <f t="shared" si="3"/>
        <v>93957.434650199997</v>
      </c>
      <c r="K37" s="179"/>
    </row>
    <row r="38" spans="1:11" s="292" customFormat="1" x14ac:dyDescent="0.3">
      <c r="A38" s="473" t="s">
        <v>8</v>
      </c>
      <c r="B38" s="311">
        <v>45494</v>
      </c>
      <c r="C38" s="311">
        <v>41101</v>
      </c>
      <c r="D38" s="311">
        <f t="shared" si="0"/>
        <v>45948.94</v>
      </c>
      <c r="E38" s="311">
        <f t="shared" si="0"/>
        <v>41512.01</v>
      </c>
      <c r="F38" s="311">
        <f t="shared" si="2"/>
        <v>47327.408200000005</v>
      </c>
      <c r="G38" s="311">
        <f t="shared" si="2"/>
        <v>42757.370300000002</v>
      </c>
      <c r="H38" s="311">
        <f>IF(F38*0.01&lt;500,F38+500,F38*1.01)</f>
        <v>47827.408200000005</v>
      </c>
      <c r="I38" s="311">
        <f>IF(G38*0.01&lt;500,G38+500,G38*1.01)</f>
        <v>43257.370300000002</v>
      </c>
      <c r="J38" s="177">
        <f t="shared" si="3"/>
        <v>48783.956364000005</v>
      </c>
      <c r="K38" s="177">
        <f t="shared" si="3"/>
        <v>44122.517706000006</v>
      </c>
    </row>
    <row r="39" spans="1:11" x14ac:dyDescent="0.3">
      <c r="B39" s="290">
        <v>47269</v>
      </c>
      <c r="C39" s="290">
        <v>43513</v>
      </c>
      <c r="D39" s="290">
        <f t="shared" si="0"/>
        <v>47741.69</v>
      </c>
      <c r="E39" s="290">
        <f t="shared" si="0"/>
        <v>43948.13</v>
      </c>
      <c r="F39" s="289">
        <f t="shared" si="2"/>
        <v>49173.940700000006</v>
      </c>
      <c r="G39" s="289">
        <f t="shared" si="2"/>
        <v>45266.573899999996</v>
      </c>
      <c r="H39" s="289">
        <f t="shared" ref="H39:I47" si="4">IF(F39*0.01&lt;500,F39+500,F39*1.01)</f>
        <v>49673.940700000006</v>
      </c>
      <c r="I39" s="289">
        <f t="shared" si="4"/>
        <v>45766.573899999996</v>
      </c>
      <c r="J39" s="179">
        <f t="shared" si="3"/>
        <v>50667.419514000008</v>
      </c>
      <c r="K39" s="179">
        <f t="shared" si="3"/>
        <v>46681.905377999996</v>
      </c>
    </row>
    <row r="40" spans="1:11" x14ac:dyDescent="0.3">
      <c r="B40" s="290">
        <v>49081</v>
      </c>
      <c r="C40" s="290">
        <v>45494</v>
      </c>
      <c r="D40" s="290">
        <f t="shared" si="0"/>
        <v>49571.81</v>
      </c>
      <c r="E40" s="290">
        <f t="shared" si="0"/>
        <v>45948.94</v>
      </c>
      <c r="F40" s="289">
        <f t="shared" si="2"/>
        <v>51058.9643</v>
      </c>
      <c r="G40" s="289">
        <f t="shared" si="2"/>
        <v>47327.408200000005</v>
      </c>
      <c r="H40" s="289">
        <f t="shared" si="4"/>
        <v>51569.553942999999</v>
      </c>
      <c r="I40" s="289">
        <f t="shared" si="4"/>
        <v>47827.408200000005</v>
      </c>
      <c r="J40" s="179">
        <f t="shared" si="3"/>
        <v>52600.945021860003</v>
      </c>
      <c r="K40" s="179">
        <f t="shared" si="3"/>
        <v>48783.956364000005</v>
      </c>
    </row>
    <row r="41" spans="1:11" x14ac:dyDescent="0.3">
      <c r="B41" s="290">
        <v>50522</v>
      </c>
      <c r="C41" s="290">
        <v>47269</v>
      </c>
      <c r="D41" s="290">
        <f t="shared" si="0"/>
        <v>51027.22</v>
      </c>
      <c r="E41" s="290">
        <f t="shared" si="0"/>
        <v>47741.69</v>
      </c>
      <c r="F41" s="289">
        <f t="shared" si="2"/>
        <v>52558.036599999999</v>
      </c>
      <c r="G41" s="289">
        <f t="shared" si="2"/>
        <v>49173.940700000006</v>
      </c>
      <c r="H41" s="289">
        <f t="shared" si="4"/>
        <v>53083.616966000001</v>
      </c>
      <c r="I41" s="289">
        <f t="shared" si="4"/>
        <v>49673.940700000006</v>
      </c>
      <c r="J41" s="179">
        <f t="shared" si="3"/>
        <v>54145.289305320002</v>
      </c>
      <c r="K41" s="179">
        <f t="shared" si="3"/>
        <v>50667.419514000008</v>
      </c>
    </row>
    <row r="42" spans="1:11" x14ac:dyDescent="0.3">
      <c r="B42" s="290">
        <v>51994</v>
      </c>
      <c r="C42" s="290">
        <v>49081</v>
      </c>
      <c r="D42" s="290">
        <f t="shared" si="0"/>
        <v>52513.94</v>
      </c>
      <c r="E42" s="290">
        <f t="shared" si="0"/>
        <v>49571.81</v>
      </c>
      <c r="F42" s="289">
        <f t="shared" si="2"/>
        <v>54089.358200000002</v>
      </c>
      <c r="G42" s="289">
        <f t="shared" si="2"/>
        <v>51058.9643</v>
      </c>
      <c r="H42" s="289">
        <f t="shared" si="4"/>
        <v>54630.251781999999</v>
      </c>
      <c r="I42" s="289">
        <f t="shared" si="4"/>
        <v>51569.553942999999</v>
      </c>
      <c r="J42" s="179">
        <f t="shared" si="3"/>
        <v>55722.85681764</v>
      </c>
      <c r="K42" s="179">
        <f t="shared" si="3"/>
        <v>52600.945021860003</v>
      </c>
    </row>
    <row r="43" spans="1:11" x14ac:dyDescent="0.3">
      <c r="B43" s="290">
        <v>53453</v>
      </c>
      <c r="C43" s="290">
        <v>50522</v>
      </c>
      <c r="D43" s="290">
        <f t="shared" si="0"/>
        <v>53987.53</v>
      </c>
      <c r="E43" s="290">
        <f t="shared" si="0"/>
        <v>51027.22</v>
      </c>
      <c r="F43" s="289">
        <f t="shared" si="2"/>
        <v>55607.155899999998</v>
      </c>
      <c r="G43" s="289">
        <f t="shared" si="2"/>
        <v>52558.036599999999</v>
      </c>
      <c r="H43" s="289">
        <f t="shared" si="4"/>
        <v>56163.227459000002</v>
      </c>
      <c r="I43" s="289">
        <f t="shared" si="4"/>
        <v>53083.616966000001</v>
      </c>
      <c r="J43" s="179">
        <f t="shared" si="3"/>
        <v>57286.492008180001</v>
      </c>
      <c r="K43" s="179">
        <f t="shared" si="3"/>
        <v>54145.289305320002</v>
      </c>
    </row>
    <row r="44" spans="1:11" x14ac:dyDescent="0.3">
      <c r="B44" s="290">
        <v>54924</v>
      </c>
      <c r="C44" s="290">
        <v>51994</v>
      </c>
      <c r="D44" s="290">
        <f t="shared" si="0"/>
        <v>55473.24</v>
      </c>
      <c r="E44" s="290">
        <f t="shared" si="0"/>
        <v>52513.94</v>
      </c>
      <c r="F44" s="289">
        <f t="shared" si="2"/>
        <v>57137.4372</v>
      </c>
      <c r="G44" s="289">
        <f t="shared" si="2"/>
        <v>54089.358200000002</v>
      </c>
      <c r="H44" s="289">
        <f t="shared" si="4"/>
        <v>57708.811571999999</v>
      </c>
      <c r="I44" s="289">
        <f t="shared" si="4"/>
        <v>54630.251781999999</v>
      </c>
      <c r="J44" s="179">
        <f t="shared" si="3"/>
        <v>58862.987803440003</v>
      </c>
      <c r="K44" s="179">
        <f t="shared" si="3"/>
        <v>55722.85681764</v>
      </c>
    </row>
    <row r="45" spans="1:11" x14ac:dyDescent="0.3">
      <c r="B45" s="290">
        <v>56377</v>
      </c>
      <c r="C45" s="290">
        <v>53453</v>
      </c>
      <c r="D45" s="290">
        <f t="shared" si="0"/>
        <v>56940.770000000004</v>
      </c>
      <c r="E45" s="290">
        <f t="shared" si="0"/>
        <v>53987.53</v>
      </c>
      <c r="F45" s="289">
        <f t="shared" si="2"/>
        <v>58648.993100000007</v>
      </c>
      <c r="G45" s="289">
        <f t="shared" si="2"/>
        <v>55607.155899999998</v>
      </c>
      <c r="H45" s="289">
        <f t="shared" si="4"/>
        <v>59235.483031000011</v>
      </c>
      <c r="I45" s="289">
        <f t="shared" si="4"/>
        <v>56163.227459000002</v>
      </c>
      <c r="J45" s="179">
        <f t="shared" si="3"/>
        <v>60420.19269162001</v>
      </c>
      <c r="K45" s="179">
        <f t="shared" si="3"/>
        <v>57286.492008180001</v>
      </c>
    </row>
    <row r="46" spans="1:11" x14ac:dyDescent="0.3">
      <c r="C46" s="290">
        <v>54924</v>
      </c>
      <c r="D46" s="290"/>
      <c r="E46" s="290">
        <f t="shared" si="0"/>
        <v>55473.24</v>
      </c>
      <c r="F46" s="289"/>
      <c r="G46" s="289">
        <f t="shared" si="2"/>
        <v>57137.4372</v>
      </c>
      <c r="H46" s="289"/>
      <c r="I46" s="289">
        <f t="shared" si="4"/>
        <v>57708.811571999999</v>
      </c>
      <c r="J46" s="179"/>
      <c r="K46" s="179">
        <f t="shared" si="3"/>
        <v>58862.987803440003</v>
      </c>
    </row>
    <row r="47" spans="1:11" x14ac:dyDescent="0.3">
      <c r="C47" s="290">
        <v>56377</v>
      </c>
      <c r="D47" s="290"/>
      <c r="E47" s="290">
        <f t="shared" si="0"/>
        <v>56940.770000000004</v>
      </c>
      <c r="F47" s="289"/>
      <c r="G47" s="289">
        <f t="shared" si="2"/>
        <v>58648.993100000007</v>
      </c>
      <c r="H47" s="289"/>
      <c r="I47" s="289">
        <f t="shared" si="4"/>
        <v>59235.483031000011</v>
      </c>
      <c r="J47" s="179"/>
      <c r="K47" s="179">
        <f t="shared" si="3"/>
        <v>60420.19269162001</v>
      </c>
    </row>
    <row r="48" spans="1:11" s="292" customFormat="1" x14ac:dyDescent="0.3">
      <c r="A48" s="473" t="s">
        <v>13</v>
      </c>
      <c r="B48" s="311">
        <v>51340</v>
      </c>
      <c r="C48" s="311"/>
      <c r="D48" s="311">
        <f t="shared" si="0"/>
        <v>51853.4</v>
      </c>
      <c r="F48" s="311">
        <f t="shared" si="2"/>
        <v>53409.002</v>
      </c>
      <c r="G48" s="311"/>
      <c r="H48" s="311">
        <f t="shared" ref="H48:I102" si="5">IF(F48*0.01&lt;500,F48+500,F48*1.01)</f>
        <v>53943.092020000004</v>
      </c>
      <c r="J48" s="177">
        <f t="shared" si="3"/>
        <v>55021.953860400004</v>
      </c>
      <c r="K48" s="177"/>
    </row>
    <row r="49" spans="1:11" x14ac:dyDescent="0.3">
      <c r="B49" s="290">
        <v>52595</v>
      </c>
      <c r="C49" s="290"/>
      <c r="D49" s="290">
        <f t="shared" si="0"/>
        <v>53120.95</v>
      </c>
      <c r="F49" s="289">
        <f t="shared" si="2"/>
        <v>54714.578499999996</v>
      </c>
      <c r="G49" s="289"/>
      <c r="H49" s="289">
        <f t="shared" si="5"/>
        <v>55261.724284999997</v>
      </c>
      <c r="I49" s="271"/>
      <c r="J49" s="179">
        <f t="shared" si="3"/>
        <v>56366.958770699996</v>
      </c>
      <c r="K49" s="179"/>
    </row>
    <row r="50" spans="1:11" x14ac:dyDescent="0.3">
      <c r="B50" s="290">
        <v>54062</v>
      </c>
      <c r="C50" s="290"/>
      <c r="D50" s="290">
        <f t="shared" si="0"/>
        <v>54602.62</v>
      </c>
      <c r="F50" s="289">
        <f t="shared" si="2"/>
        <v>56240.698600000003</v>
      </c>
      <c r="G50" s="289"/>
      <c r="H50" s="289">
        <f t="shared" si="5"/>
        <v>56803.105586000005</v>
      </c>
      <c r="I50" s="271"/>
      <c r="J50" s="179">
        <f t="shared" si="3"/>
        <v>57939.167697720004</v>
      </c>
      <c r="K50" s="179"/>
    </row>
    <row r="51" spans="1:11" x14ac:dyDescent="0.3">
      <c r="B51" s="290">
        <v>55534</v>
      </c>
      <c r="C51" s="290"/>
      <c r="D51" s="290">
        <f t="shared" si="0"/>
        <v>56089.340000000004</v>
      </c>
      <c r="F51" s="289">
        <f t="shared" si="2"/>
        <v>57772.020200000006</v>
      </c>
      <c r="G51" s="289"/>
      <c r="H51" s="289">
        <f t="shared" si="5"/>
        <v>58349.74040200001</v>
      </c>
      <c r="I51" s="271"/>
      <c r="J51" s="179">
        <f t="shared" si="3"/>
        <v>59516.735210040009</v>
      </c>
      <c r="K51" s="179"/>
    </row>
    <row r="52" spans="1:11" x14ac:dyDescent="0.3">
      <c r="B52" s="290">
        <v>57008</v>
      </c>
      <c r="C52" s="290"/>
      <c r="D52" s="290">
        <f t="shared" si="0"/>
        <v>57578.080000000002</v>
      </c>
      <c r="F52" s="289">
        <f t="shared" si="2"/>
        <v>59305.422400000003</v>
      </c>
      <c r="G52" s="289"/>
      <c r="H52" s="289">
        <f t="shared" si="5"/>
        <v>59898.476624000003</v>
      </c>
      <c r="I52" s="271"/>
      <c r="J52" s="179">
        <f t="shared" si="3"/>
        <v>61096.44615648</v>
      </c>
      <c r="K52" s="179"/>
    </row>
    <row r="53" spans="1:11" x14ac:dyDescent="0.3">
      <c r="B53" s="290">
        <v>58325</v>
      </c>
      <c r="C53" s="290"/>
      <c r="D53" s="290">
        <f t="shared" si="0"/>
        <v>58908.25</v>
      </c>
      <c r="F53" s="289">
        <f t="shared" si="2"/>
        <v>60675.497500000005</v>
      </c>
      <c r="G53" s="289"/>
      <c r="H53" s="289">
        <f t="shared" si="5"/>
        <v>61282.252475000008</v>
      </c>
      <c r="I53" s="271"/>
      <c r="J53" s="179">
        <f t="shared" si="3"/>
        <v>62507.897524500011</v>
      </c>
      <c r="K53" s="179"/>
    </row>
    <row r="54" spans="1:11" x14ac:dyDescent="0.3">
      <c r="B54" s="290">
        <v>59666</v>
      </c>
      <c r="C54" s="290"/>
      <c r="D54" s="290">
        <f t="shared" si="0"/>
        <v>60262.66</v>
      </c>
      <c r="F54" s="289">
        <f t="shared" si="2"/>
        <v>62070.539800000006</v>
      </c>
      <c r="G54" s="289"/>
      <c r="H54" s="289">
        <f t="shared" si="5"/>
        <v>62691.245198000004</v>
      </c>
      <c r="I54" s="271"/>
      <c r="J54" s="179">
        <f t="shared" si="3"/>
        <v>63945.070101960002</v>
      </c>
      <c r="K54" s="179"/>
    </row>
    <row r="55" spans="1:11" x14ac:dyDescent="0.3">
      <c r="B55" s="290">
        <v>60971</v>
      </c>
      <c r="C55" s="290"/>
      <c r="D55" s="290">
        <f t="shared" si="0"/>
        <v>61580.71</v>
      </c>
      <c r="F55" s="289">
        <f t="shared" si="2"/>
        <v>63428.131300000001</v>
      </c>
      <c r="G55" s="289"/>
      <c r="H55" s="289">
        <f t="shared" si="5"/>
        <v>64062.412613</v>
      </c>
      <c r="I55" s="271"/>
      <c r="J55" s="179">
        <f t="shared" si="3"/>
        <v>65343.660865260004</v>
      </c>
      <c r="K55" s="179"/>
    </row>
    <row r="56" spans="1:11" x14ac:dyDescent="0.3">
      <c r="B56" s="290">
        <v>62270</v>
      </c>
      <c r="C56" s="290"/>
      <c r="D56" s="290">
        <f t="shared" si="0"/>
        <v>62892.7</v>
      </c>
      <c r="F56" s="289">
        <f t="shared" si="2"/>
        <v>64779.481</v>
      </c>
      <c r="G56" s="289"/>
      <c r="H56" s="289">
        <f t="shared" si="5"/>
        <v>65427.275809999999</v>
      </c>
      <c r="I56" s="271"/>
      <c r="J56" s="179">
        <f t="shared" si="3"/>
        <v>66735.821326200006</v>
      </c>
      <c r="K56" s="179"/>
    </row>
    <row r="57" spans="1:11" x14ac:dyDescent="0.3">
      <c r="B57" s="290">
        <v>64502</v>
      </c>
      <c r="C57" s="290"/>
      <c r="D57" s="290">
        <f t="shared" si="0"/>
        <v>65147.020000000004</v>
      </c>
      <c r="F57" s="289">
        <f t="shared" si="2"/>
        <v>67101.430600000007</v>
      </c>
      <c r="G57" s="289"/>
      <c r="H57" s="289">
        <f t="shared" si="5"/>
        <v>67772.444906000004</v>
      </c>
      <c r="I57" s="271"/>
      <c r="J57" s="179">
        <f t="shared" si="3"/>
        <v>69127.893804120002</v>
      </c>
      <c r="K57" s="179"/>
    </row>
    <row r="58" spans="1:11" x14ac:dyDescent="0.3">
      <c r="B58" s="290">
        <v>66743</v>
      </c>
      <c r="C58" s="290"/>
      <c r="D58" s="290">
        <f t="shared" si="0"/>
        <v>67410.430000000008</v>
      </c>
      <c r="F58" s="289">
        <f t="shared" si="2"/>
        <v>69432.742900000012</v>
      </c>
      <c r="G58" s="289"/>
      <c r="H58" s="289">
        <f t="shared" si="5"/>
        <v>70127.070329000009</v>
      </c>
      <c r="J58" s="179">
        <f t="shared" si="3"/>
        <v>71529.611735580009</v>
      </c>
      <c r="K58" s="179"/>
    </row>
    <row r="59" spans="1:11" s="292" customFormat="1" x14ac:dyDescent="0.3">
      <c r="A59" s="473" t="s">
        <v>16</v>
      </c>
      <c r="B59" s="311">
        <v>49041</v>
      </c>
      <c r="C59" s="311"/>
      <c r="D59" s="311">
        <f t="shared" si="0"/>
        <v>49531.41</v>
      </c>
      <c r="F59" s="311">
        <f t="shared" si="2"/>
        <v>51017.352300000006</v>
      </c>
      <c r="G59" s="311"/>
      <c r="H59" s="311">
        <f t="shared" si="5"/>
        <v>51527.525823000004</v>
      </c>
      <c r="J59" s="177">
        <f t="shared" si="3"/>
        <v>52558.076339460007</v>
      </c>
      <c r="K59" s="177"/>
    </row>
    <row r="60" spans="1:11" x14ac:dyDescent="0.3">
      <c r="B60" s="290">
        <v>50211</v>
      </c>
      <c r="C60" s="290"/>
      <c r="D60" s="290">
        <f t="shared" si="0"/>
        <v>50713.11</v>
      </c>
      <c r="F60" s="289">
        <f t="shared" si="2"/>
        <v>52234.503300000004</v>
      </c>
      <c r="G60" s="289"/>
      <c r="H60" s="289">
        <f t="shared" si="5"/>
        <v>52756.848333000002</v>
      </c>
      <c r="I60" s="271"/>
      <c r="J60" s="179">
        <f t="shared" si="3"/>
        <v>53811.985299660002</v>
      </c>
      <c r="K60" s="179"/>
    </row>
    <row r="61" spans="1:11" x14ac:dyDescent="0.3">
      <c r="B61" s="290">
        <v>51635</v>
      </c>
      <c r="C61" s="290"/>
      <c r="D61" s="290">
        <f t="shared" si="0"/>
        <v>52151.35</v>
      </c>
      <c r="F61" s="289">
        <f t="shared" si="2"/>
        <v>53715.890500000001</v>
      </c>
      <c r="G61" s="289"/>
      <c r="H61" s="289">
        <f t="shared" si="5"/>
        <v>54253.049405000005</v>
      </c>
      <c r="I61" s="271"/>
      <c r="J61" s="179">
        <f t="shared" si="3"/>
        <v>55338.110393100003</v>
      </c>
      <c r="K61" s="179"/>
    </row>
    <row r="62" spans="1:11" x14ac:dyDescent="0.3">
      <c r="B62" s="290">
        <v>54316</v>
      </c>
      <c r="C62" s="290"/>
      <c r="D62" s="290">
        <f t="shared" si="0"/>
        <v>54859.16</v>
      </c>
      <c r="F62" s="289">
        <f t="shared" si="2"/>
        <v>56504.934800000003</v>
      </c>
      <c r="G62" s="289"/>
      <c r="H62" s="289">
        <f t="shared" si="5"/>
        <v>57069.984148000003</v>
      </c>
      <c r="I62" s="271"/>
      <c r="J62" s="179">
        <f t="shared" si="3"/>
        <v>58211.383830960003</v>
      </c>
      <c r="K62" s="179"/>
    </row>
    <row r="63" spans="1:11" x14ac:dyDescent="0.3">
      <c r="B63" s="290">
        <v>55918</v>
      </c>
      <c r="C63" s="290"/>
      <c r="D63" s="290">
        <f t="shared" si="0"/>
        <v>56477.18</v>
      </c>
      <c r="F63" s="289">
        <f t="shared" si="2"/>
        <v>58171.4954</v>
      </c>
      <c r="G63" s="289"/>
      <c r="H63" s="289">
        <f t="shared" si="5"/>
        <v>58753.210354000003</v>
      </c>
      <c r="I63" s="271"/>
      <c r="J63" s="179">
        <f t="shared" si="3"/>
        <v>59928.274561080005</v>
      </c>
      <c r="K63" s="179"/>
    </row>
    <row r="64" spans="1:11" x14ac:dyDescent="0.3">
      <c r="A64" s="474" t="s">
        <v>67</v>
      </c>
      <c r="B64" s="290">
        <v>57910</v>
      </c>
      <c r="C64" s="290"/>
      <c r="D64" s="290">
        <f t="shared" si="0"/>
        <v>58489.1</v>
      </c>
      <c r="F64" s="289">
        <f t="shared" si="2"/>
        <v>60243.773000000001</v>
      </c>
      <c r="G64" s="289"/>
      <c r="H64" s="289">
        <f t="shared" si="5"/>
        <v>60846.210729999999</v>
      </c>
      <c r="I64" s="271"/>
      <c r="J64" s="179">
        <f t="shared" si="3"/>
        <v>62063.134944600002</v>
      </c>
      <c r="K64" s="179"/>
    </row>
    <row r="65" spans="1:11" x14ac:dyDescent="0.3">
      <c r="A65" s="474" t="s">
        <v>68</v>
      </c>
      <c r="B65" s="290">
        <v>59914</v>
      </c>
      <c r="C65" s="290"/>
      <c r="D65" s="290">
        <f t="shared" si="0"/>
        <v>60513.14</v>
      </c>
      <c r="F65" s="289">
        <f t="shared" si="2"/>
        <v>62328.534200000002</v>
      </c>
      <c r="G65" s="289"/>
      <c r="H65" s="289">
        <f t="shared" si="5"/>
        <v>62951.819542000005</v>
      </c>
      <c r="J65" s="179">
        <f t="shared" si="3"/>
        <v>64210.855932840008</v>
      </c>
      <c r="K65" s="179"/>
    </row>
    <row r="66" spans="1:11" s="292" customFormat="1" x14ac:dyDescent="0.3">
      <c r="A66" s="473" t="s">
        <v>239</v>
      </c>
      <c r="B66" s="311">
        <v>44133</v>
      </c>
      <c r="C66" s="311"/>
      <c r="D66" s="311">
        <f t="shared" ref="D66:E129" si="6">B66*1.01</f>
        <v>44574.33</v>
      </c>
      <c r="F66" s="311">
        <f t="shared" si="2"/>
        <v>45911.5599</v>
      </c>
      <c r="G66" s="311"/>
      <c r="H66" s="311">
        <f t="shared" si="5"/>
        <v>46411.5599</v>
      </c>
      <c r="J66" s="177">
        <f t="shared" si="3"/>
        <v>47339.791098000002</v>
      </c>
      <c r="K66" s="177"/>
    </row>
    <row r="67" spans="1:11" x14ac:dyDescent="0.3">
      <c r="B67" s="290">
        <v>45521</v>
      </c>
      <c r="C67" s="290"/>
      <c r="D67" s="290">
        <f t="shared" si="6"/>
        <v>45976.21</v>
      </c>
      <c r="F67" s="289">
        <f t="shared" ref="F67:G130" si="7">D67*1.03</f>
        <v>47355.496299999999</v>
      </c>
      <c r="G67" s="289"/>
      <c r="H67" s="289">
        <f t="shared" si="5"/>
        <v>47855.496299999999</v>
      </c>
      <c r="I67" s="271"/>
      <c r="J67" s="179">
        <f t="shared" ref="J67:J82" si="8">H67*1.02</f>
        <v>48812.606225999996</v>
      </c>
      <c r="K67" s="179"/>
    </row>
    <row r="68" spans="1:11" x14ac:dyDescent="0.3">
      <c r="B68" s="290">
        <v>46909</v>
      </c>
      <c r="C68" s="290"/>
      <c r="D68" s="290">
        <f t="shared" si="6"/>
        <v>47378.090000000004</v>
      </c>
      <c r="F68" s="289">
        <f t="shared" si="7"/>
        <v>48799.432700000005</v>
      </c>
      <c r="G68" s="289"/>
      <c r="H68" s="289">
        <f t="shared" si="5"/>
        <v>49299.432700000005</v>
      </c>
      <c r="I68" s="271"/>
      <c r="J68" s="179">
        <f t="shared" si="8"/>
        <v>50285.421354000006</v>
      </c>
      <c r="K68" s="179"/>
    </row>
    <row r="69" spans="1:11" x14ac:dyDescent="0.3">
      <c r="B69" s="290">
        <v>48298</v>
      </c>
      <c r="C69" s="290"/>
      <c r="D69" s="290">
        <f t="shared" si="6"/>
        <v>48780.98</v>
      </c>
      <c r="F69" s="289">
        <f t="shared" si="7"/>
        <v>50244.409400000004</v>
      </c>
      <c r="G69" s="289"/>
      <c r="H69" s="289">
        <f t="shared" si="5"/>
        <v>50746.853494000003</v>
      </c>
      <c r="I69" s="271"/>
      <c r="J69" s="179">
        <f t="shared" si="8"/>
        <v>51761.79056388</v>
      </c>
      <c r="K69" s="179"/>
    </row>
    <row r="70" spans="1:11" x14ac:dyDescent="0.3">
      <c r="B70" s="290">
        <v>49686</v>
      </c>
      <c r="C70" s="290"/>
      <c r="D70" s="290">
        <f t="shared" si="6"/>
        <v>50182.86</v>
      </c>
      <c r="F70" s="289">
        <f t="shared" si="7"/>
        <v>51688.345800000003</v>
      </c>
      <c r="G70" s="289"/>
      <c r="H70" s="289">
        <f t="shared" si="5"/>
        <v>52205.229258000007</v>
      </c>
      <c r="I70" s="271"/>
      <c r="J70" s="179">
        <f t="shared" si="8"/>
        <v>53249.333843160006</v>
      </c>
      <c r="K70" s="179"/>
    </row>
    <row r="71" spans="1:11" x14ac:dyDescent="0.3">
      <c r="A71" s="474" t="s">
        <v>67</v>
      </c>
      <c r="B71" s="290">
        <v>51302</v>
      </c>
      <c r="C71" s="290"/>
      <c r="D71" s="290">
        <f t="shared" si="6"/>
        <v>51815.020000000004</v>
      </c>
      <c r="F71" s="289">
        <f t="shared" si="7"/>
        <v>53369.470600000008</v>
      </c>
      <c r="G71" s="289"/>
      <c r="H71" s="289">
        <f t="shared" si="5"/>
        <v>53903.16530600001</v>
      </c>
      <c r="I71" s="271"/>
      <c r="J71" s="179">
        <f t="shared" si="8"/>
        <v>54981.228612120009</v>
      </c>
      <c r="K71" s="179"/>
    </row>
    <row r="72" spans="1:11" x14ac:dyDescent="0.3">
      <c r="A72" s="474" t="s">
        <v>68</v>
      </c>
      <c r="B72" s="290">
        <v>52925</v>
      </c>
      <c r="C72" s="290"/>
      <c r="D72" s="290">
        <f t="shared" si="6"/>
        <v>53454.25</v>
      </c>
      <c r="F72" s="289">
        <f t="shared" si="7"/>
        <v>55057.877500000002</v>
      </c>
      <c r="G72" s="289"/>
      <c r="H72" s="289">
        <f t="shared" si="5"/>
        <v>55608.456275000004</v>
      </c>
      <c r="J72" s="179">
        <f t="shared" si="8"/>
        <v>56720.625400500008</v>
      </c>
      <c r="K72" s="179"/>
    </row>
    <row r="73" spans="1:11" s="292" customFormat="1" x14ac:dyDescent="0.3">
      <c r="A73" s="473" t="s">
        <v>240</v>
      </c>
      <c r="B73" s="311">
        <v>32013</v>
      </c>
      <c r="C73" s="311"/>
      <c r="D73" s="311">
        <f t="shared" si="6"/>
        <v>32333.13</v>
      </c>
      <c r="F73" s="311">
        <f t="shared" si="7"/>
        <v>33303.123899999999</v>
      </c>
      <c r="G73" s="311"/>
      <c r="H73" s="311">
        <f t="shared" si="5"/>
        <v>33803.123899999999</v>
      </c>
      <c r="J73" s="177">
        <f t="shared" si="8"/>
        <v>34479.186377999999</v>
      </c>
      <c r="K73" s="177"/>
    </row>
    <row r="74" spans="1:11" x14ac:dyDescent="0.3">
      <c r="B74" s="290">
        <v>34007</v>
      </c>
      <c r="C74" s="290"/>
      <c r="D74" s="290">
        <f t="shared" si="6"/>
        <v>34347.07</v>
      </c>
      <c r="F74" s="289">
        <f t="shared" si="7"/>
        <v>35377.482100000001</v>
      </c>
      <c r="G74" s="289"/>
      <c r="H74" s="289">
        <f t="shared" si="5"/>
        <v>35877.482100000001</v>
      </c>
      <c r="I74" s="271"/>
      <c r="J74" s="179">
        <f t="shared" si="8"/>
        <v>36595.031741999999</v>
      </c>
      <c r="K74" s="179"/>
    </row>
    <row r="75" spans="1:11" x14ac:dyDescent="0.3">
      <c r="B75" s="290">
        <v>35838</v>
      </c>
      <c r="C75" s="290"/>
      <c r="D75" s="290">
        <f t="shared" si="6"/>
        <v>36196.379999999997</v>
      </c>
      <c r="F75" s="289">
        <f t="shared" si="7"/>
        <v>37282.271399999998</v>
      </c>
      <c r="G75" s="289"/>
      <c r="H75" s="289">
        <f t="shared" si="5"/>
        <v>37782.271399999998</v>
      </c>
      <c r="I75" s="271"/>
      <c r="J75" s="179">
        <f t="shared" si="8"/>
        <v>38537.916828000001</v>
      </c>
      <c r="K75" s="179"/>
    </row>
    <row r="76" spans="1:11" x14ac:dyDescent="0.3">
      <c r="B76" s="290">
        <v>37442</v>
      </c>
      <c r="C76" s="290"/>
      <c r="D76" s="290">
        <f t="shared" si="6"/>
        <v>37816.42</v>
      </c>
      <c r="F76" s="289">
        <f t="shared" si="7"/>
        <v>38950.912599999996</v>
      </c>
      <c r="G76" s="289"/>
      <c r="H76" s="289">
        <f t="shared" si="5"/>
        <v>39450.912599999996</v>
      </c>
      <c r="I76" s="271"/>
      <c r="J76" s="179">
        <f t="shared" si="8"/>
        <v>40239.930851999998</v>
      </c>
      <c r="K76" s="179"/>
    </row>
    <row r="77" spans="1:11" x14ac:dyDescent="0.3">
      <c r="B77" s="290">
        <v>38990</v>
      </c>
      <c r="C77" s="290"/>
      <c r="D77" s="290">
        <f t="shared" si="6"/>
        <v>39379.9</v>
      </c>
      <c r="F77" s="289">
        <f t="shared" si="7"/>
        <v>40561.297000000006</v>
      </c>
      <c r="G77" s="289"/>
      <c r="H77" s="289">
        <f t="shared" si="5"/>
        <v>41061.297000000006</v>
      </c>
      <c r="I77" s="271"/>
      <c r="J77" s="179">
        <f t="shared" si="8"/>
        <v>41882.52294000001</v>
      </c>
      <c r="K77" s="179"/>
    </row>
    <row r="78" spans="1:11" x14ac:dyDescent="0.3">
      <c r="B78" s="290">
        <v>41082</v>
      </c>
      <c r="C78" s="290"/>
      <c r="D78" s="290">
        <f t="shared" si="6"/>
        <v>41492.82</v>
      </c>
      <c r="F78" s="289">
        <f t="shared" si="7"/>
        <v>42737.604599999999</v>
      </c>
      <c r="G78" s="289"/>
      <c r="H78" s="289">
        <f t="shared" si="5"/>
        <v>43237.604599999999</v>
      </c>
      <c r="I78" s="271"/>
      <c r="J78" s="179">
        <f t="shared" si="8"/>
        <v>44102.356692000001</v>
      </c>
      <c r="K78" s="179"/>
    </row>
    <row r="79" spans="1:11" x14ac:dyDescent="0.3">
      <c r="B79" s="290">
        <v>42595</v>
      </c>
      <c r="C79" s="290"/>
      <c r="D79" s="290">
        <f t="shared" si="6"/>
        <v>43020.95</v>
      </c>
      <c r="F79" s="289">
        <f t="shared" si="7"/>
        <v>44311.578499999996</v>
      </c>
      <c r="G79" s="289"/>
      <c r="H79" s="289">
        <f t="shared" si="5"/>
        <v>44811.578499999996</v>
      </c>
      <c r="I79" s="271"/>
      <c r="J79" s="179">
        <f t="shared" si="8"/>
        <v>45707.81007</v>
      </c>
      <c r="K79" s="179"/>
    </row>
    <row r="80" spans="1:11" x14ac:dyDescent="0.3">
      <c r="B80" s="290">
        <v>44133</v>
      </c>
      <c r="C80" s="290"/>
      <c r="D80" s="290">
        <f t="shared" si="6"/>
        <v>44574.33</v>
      </c>
      <c r="F80" s="289">
        <f t="shared" si="7"/>
        <v>45911.5599</v>
      </c>
      <c r="G80" s="289"/>
      <c r="H80" s="289">
        <f t="shared" si="5"/>
        <v>46411.5599</v>
      </c>
      <c r="I80" s="271"/>
      <c r="J80" s="179">
        <f t="shared" si="8"/>
        <v>47339.791098000002</v>
      </c>
      <c r="K80" s="179"/>
    </row>
    <row r="81" spans="1:11" x14ac:dyDescent="0.3">
      <c r="A81" s="474" t="s">
        <v>67</v>
      </c>
      <c r="B81" s="290">
        <v>45546</v>
      </c>
      <c r="C81" s="290"/>
      <c r="D81" s="290">
        <f t="shared" si="6"/>
        <v>46001.46</v>
      </c>
      <c r="F81" s="289">
        <f t="shared" si="7"/>
        <v>47381.503799999999</v>
      </c>
      <c r="G81" s="289"/>
      <c r="H81" s="289">
        <f t="shared" si="5"/>
        <v>47881.503799999999</v>
      </c>
      <c r="I81" s="271"/>
      <c r="J81" s="179">
        <f t="shared" si="8"/>
        <v>48839.133876</v>
      </c>
      <c r="K81" s="179"/>
    </row>
    <row r="82" spans="1:11" x14ac:dyDescent="0.3">
      <c r="A82" s="474" t="s">
        <v>68</v>
      </c>
      <c r="B82" s="290">
        <v>46966</v>
      </c>
      <c r="C82" s="290"/>
      <c r="D82" s="290">
        <f t="shared" si="6"/>
        <v>47435.66</v>
      </c>
      <c r="F82" s="289">
        <f t="shared" si="7"/>
        <v>48858.729800000008</v>
      </c>
      <c r="G82" s="289"/>
      <c r="H82" s="289">
        <f t="shared" si="5"/>
        <v>49358.729800000008</v>
      </c>
      <c r="I82" s="282"/>
      <c r="J82" s="179">
        <f t="shared" si="8"/>
        <v>50345.904396000013</v>
      </c>
      <c r="K82" s="179"/>
    </row>
    <row r="83" spans="1:11" s="292" customFormat="1" x14ac:dyDescent="0.3">
      <c r="A83" s="473" t="s">
        <v>241</v>
      </c>
      <c r="B83" s="311">
        <v>27116</v>
      </c>
      <c r="C83" s="311">
        <v>25102</v>
      </c>
      <c r="D83" s="311">
        <f t="shared" si="6"/>
        <v>27387.16</v>
      </c>
      <c r="E83" s="311">
        <f t="shared" si="6"/>
        <v>25353.02</v>
      </c>
      <c r="F83" s="311">
        <f t="shared" si="7"/>
        <v>28208.774799999999</v>
      </c>
      <c r="G83" s="311">
        <f t="shared" si="7"/>
        <v>26113.6106</v>
      </c>
      <c r="H83" s="311">
        <f t="shared" si="5"/>
        <v>28708.774799999999</v>
      </c>
      <c r="I83" s="311">
        <f t="shared" si="5"/>
        <v>26613.6106</v>
      </c>
      <c r="J83" s="177">
        <f t="shared" ref="J83:K146" si="9">H83*1.02</f>
        <v>29282.950295999999</v>
      </c>
      <c r="K83" s="177">
        <f t="shared" si="9"/>
        <v>27145.882812</v>
      </c>
    </row>
    <row r="84" spans="1:11" x14ac:dyDescent="0.3">
      <c r="B84" s="290">
        <v>27925</v>
      </c>
      <c r="C84" s="290">
        <v>26718</v>
      </c>
      <c r="D84" s="290">
        <f t="shared" si="6"/>
        <v>28204.25</v>
      </c>
      <c r="E84" s="290">
        <f t="shared" si="6"/>
        <v>26985.18</v>
      </c>
      <c r="F84" s="289">
        <f t="shared" si="7"/>
        <v>29050.377500000002</v>
      </c>
      <c r="G84" s="289">
        <f t="shared" si="7"/>
        <v>27794.735400000001</v>
      </c>
      <c r="H84" s="289">
        <f t="shared" si="5"/>
        <v>29550.377500000002</v>
      </c>
      <c r="I84" s="289">
        <f t="shared" si="5"/>
        <v>28294.735400000001</v>
      </c>
      <c r="J84" s="179">
        <f t="shared" si="9"/>
        <v>30141.385050000004</v>
      </c>
      <c r="K84" s="179">
        <f t="shared" si="9"/>
        <v>28860.630108000001</v>
      </c>
    </row>
    <row r="85" spans="1:11" x14ac:dyDescent="0.3">
      <c r="B85" s="290">
        <v>29103</v>
      </c>
      <c r="C85" s="290">
        <v>27116</v>
      </c>
      <c r="D85" s="290">
        <f t="shared" si="6"/>
        <v>29394.03</v>
      </c>
      <c r="E85" s="290">
        <f t="shared" si="6"/>
        <v>27387.16</v>
      </c>
      <c r="F85" s="289">
        <f t="shared" si="7"/>
        <v>30275.850900000001</v>
      </c>
      <c r="G85" s="289">
        <f t="shared" si="7"/>
        <v>28208.774799999999</v>
      </c>
      <c r="H85" s="289">
        <f t="shared" si="5"/>
        <v>30775.850900000001</v>
      </c>
      <c r="I85" s="289">
        <f t="shared" si="5"/>
        <v>28708.774799999999</v>
      </c>
      <c r="J85" s="179">
        <f t="shared" si="9"/>
        <v>31391.367918000004</v>
      </c>
      <c r="K85" s="179">
        <f t="shared" si="9"/>
        <v>29282.950295999999</v>
      </c>
    </row>
    <row r="86" spans="1:11" x14ac:dyDescent="0.3">
      <c r="B86" s="290">
        <v>30285</v>
      </c>
      <c r="C86" s="290">
        <v>27925</v>
      </c>
      <c r="D86" s="290">
        <f t="shared" si="6"/>
        <v>30587.85</v>
      </c>
      <c r="E86" s="290">
        <f t="shared" si="6"/>
        <v>28204.25</v>
      </c>
      <c r="F86" s="289">
        <f t="shared" si="7"/>
        <v>31505.485499999999</v>
      </c>
      <c r="G86" s="289">
        <f t="shared" si="7"/>
        <v>29050.377500000002</v>
      </c>
      <c r="H86" s="289">
        <f t="shared" si="5"/>
        <v>32005.485499999999</v>
      </c>
      <c r="I86" s="289">
        <f t="shared" si="5"/>
        <v>29550.377500000002</v>
      </c>
      <c r="J86" s="179">
        <f t="shared" si="9"/>
        <v>32645.595209999999</v>
      </c>
      <c r="K86" s="179">
        <f t="shared" si="9"/>
        <v>30141.385050000004</v>
      </c>
    </row>
    <row r="87" spans="1:11" x14ac:dyDescent="0.3">
      <c r="B87" s="290">
        <v>31469</v>
      </c>
      <c r="C87" s="290">
        <v>29103</v>
      </c>
      <c r="D87" s="290">
        <f t="shared" si="6"/>
        <v>31783.69</v>
      </c>
      <c r="E87" s="290">
        <f t="shared" si="6"/>
        <v>29394.03</v>
      </c>
      <c r="F87" s="289">
        <f t="shared" si="7"/>
        <v>32737.200700000001</v>
      </c>
      <c r="G87" s="289">
        <f t="shared" si="7"/>
        <v>30275.850900000001</v>
      </c>
      <c r="H87" s="289">
        <f t="shared" si="5"/>
        <v>33237.200700000001</v>
      </c>
      <c r="I87" s="289">
        <f t="shared" si="5"/>
        <v>30775.850900000001</v>
      </c>
      <c r="J87" s="179">
        <f t="shared" si="9"/>
        <v>33901.944714000005</v>
      </c>
      <c r="K87" s="179">
        <f t="shared" si="9"/>
        <v>31391.367918000004</v>
      </c>
    </row>
    <row r="88" spans="1:11" x14ac:dyDescent="0.3">
      <c r="B88" s="290">
        <v>32326</v>
      </c>
      <c r="C88" s="290">
        <v>30285</v>
      </c>
      <c r="D88" s="290">
        <f t="shared" si="6"/>
        <v>32649.260000000002</v>
      </c>
      <c r="E88" s="290">
        <f t="shared" si="6"/>
        <v>30587.85</v>
      </c>
      <c r="F88" s="289">
        <f t="shared" si="7"/>
        <v>33628.737800000003</v>
      </c>
      <c r="G88" s="289">
        <f t="shared" si="7"/>
        <v>31505.485499999999</v>
      </c>
      <c r="H88" s="289">
        <f t="shared" si="5"/>
        <v>34128.737800000003</v>
      </c>
      <c r="I88" s="289">
        <f t="shared" si="5"/>
        <v>32005.485499999999</v>
      </c>
      <c r="J88" s="179">
        <f t="shared" si="9"/>
        <v>34811.312556000004</v>
      </c>
      <c r="K88" s="179">
        <f t="shared" si="9"/>
        <v>32645.595209999999</v>
      </c>
    </row>
    <row r="89" spans="1:11" x14ac:dyDescent="0.3">
      <c r="B89" s="290">
        <v>33299</v>
      </c>
      <c r="C89" s="290">
        <v>31469</v>
      </c>
      <c r="D89" s="290">
        <f t="shared" si="6"/>
        <v>33631.99</v>
      </c>
      <c r="E89" s="290">
        <f t="shared" si="6"/>
        <v>31783.69</v>
      </c>
      <c r="F89" s="289">
        <f t="shared" si="7"/>
        <v>34640.949699999997</v>
      </c>
      <c r="G89" s="289">
        <f t="shared" si="7"/>
        <v>32737.200700000001</v>
      </c>
      <c r="H89" s="289">
        <f t="shared" si="5"/>
        <v>35140.949699999997</v>
      </c>
      <c r="I89" s="289">
        <f t="shared" si="5"/>
        <v>33237.200700000001</v>
      </c>
      <c r="J89" s="179">
        <f t="shared" si="9"/>
        <v>35843.768693999999</v>
      </c>
      <c r="K89" s="179">
        <f t="shared" si="9"/>
        <v>33901.944714000005</v>
      </c>
    </row>
    <row r="90" spans="1:11" x14ac:dyDescent="0.3">
      <c r="B90" s="290">
        <v>34426</v>
      </c>
      <c r="C90" s="290">
        <v>32326</v>
      </c>
      <c r="D90" s="290">
        <f t="shared" si="6"/>
        <v>34770.26</v>
      </c>
      <c r="E90" s="290">
        <f t="shared" si="6"/>
        <v>32649.260000000002</v>
      </c>
      <c r="F90" s="289">
        <f t="shared" si="7"/>
        <v>35813.3678</v>
      </c>
      <c r="G90" s="289">
        <f t="shared" si="7"/>
        <v>33628.737800000003</v>
      </c>
      <c r="H90" s="289">
        <f t="shared" si="5"/>
        <v>36313.3678</v>
      </c>
      <c r="I90" s="289">
        <f t="shared" si="5"/>
        <v>34128.737800000003</v>
      </c>
      <c r="J90" s="179">
        <f t="shared" si="9"/>
        <v>37039.635156000004</v>
      </c>
      <c r="K90" s="179">
        <f t="shared" si="9"/>
        <v>34811.312556000004</v>
      </c>
    </row>
    <row r="91" spans="1:11" x14ac:dyDescent="0.3">
      <c r="B91" s="290">
        <v>35226</v>
      </c>
      <c r="C91" s="290">
        <v>33299</v>
      </c>
      <c r="D91" s="290">
        <f t="shared" si="6"/>
        <v>35578.26</v>
      </c>
      <c r="E91" s="290">
        <f t="shared" si="6"/>
        <v>33631.99</v>
      </c>
      <c r="F91" s="289">
        <f t="shared" si="7"/>
        <v>36645.607800000005</v>
      </c>
      <c r="G91" s="289">
        <f t="shared" si="7"/>
        <v>34640.949699999997</v>
      </c>
      <c r="H91" s="289">
        <f t="shared" si="5"/>
        <v>37145.607800000005</v>
      </c>
      <c r="I91" s="289">
        <f t="shared" si="5"/>
        <v>35140.949699999997</v>
      </c>
      <c r="J91" s="179">
        <f t="shared" si="9"/>
        <v>37888.519956000004</v>
      </c>
      <c r="K91" s="179">
        <f t="shared" si="9"/>
        <v>35843.768693999999</v>
      </c>
    </row>
    <row r="92" spans="1:11" x14ac:dyDescent="0.3">
      <c r="B92" s="290">
        <v>36345</v>
      </c>
      <c r="C92" s="290">
        <v>34426</v>
      </c>
      <c r="D92" s="290">
        <f t="shared" si="6"/>
        <v>36708.449999999997</v>
      </c>
      <c r="E92" s="290">
        <f t="shared" si="6"/>
        <v>34770.26</v>
      </c>
      <c r="F92" s="289">
        <f t="shared" si="7"/>
        <v>37809.703499999996</v>
      </c>
      <c r="G92" s="289">
        <f t="shared" si="7"/>
        <v>35813.3678</v>
      </c>
      <c r="H92" s="289">
        <f t="shared" si="5"/>
        <v>38309.703499999996</v>
      </c>
      <c r="I92" s="289">
        <f t="shared" si="5"/>
        <v>36313.3678</v>
      </c>
      <c r="J92" s="179">
        <f t="shared" si="9"/>
        <v>39075.897569999994</v>
      </c>
      <c r="K92" s="179">
        <f t="shared" si="9"/>
        <v>37039.635156000004</v>
      </c>
    </row>
    <row r="93" spans="1:11" x14ac:dyDescent="0.3">
      <c r="B93" s="290">
        <v>37469</v>
      </c>
      <c r="C93" s="290">
        <v>35226</v>
      </c>
      <c r="D93" s="290">
        <f t="shared" si="6"/>
        <v>37843.69</v>
      </c>
      <c r="E93" s="290">
        <f t="shared" si="6"/>
        <v>35578.26</v>
      </c>
      <c r="F93" s="289">
        <f t="shared" si="7"/>
        <v>38979.000700000004</v>
      </c>
      <c r="G93" s="289">
        <f t="shared" si="7"/>
        <v>36645.607800000005</v>
      </c>
      <c r="H93" s="289">
        <f t="shared" si="5"/>
        <v>39479.000700000004</v>
      </c>
      <c r="I93" s="289">
        <f t="shared" si="5"/>
        <v>37145.607800000005</v>
      </c>
      <c r="J93" s="179">
        <f t="shared" si="9"/>
        <v>40268.580714000003</v>
      </c>
      <c r="K93" s="179">
        <f t="shared" si="9"/>
        <v>37888.519956000004</v>
      </c>
    </row>
    <row r="94" spans="1:11" x14ac:dyDescent="0.3">
      <c r="B94" s="290">
        <v>39587</v>
      </c>
      <c r="C94" s="290">
        <v>36345</v>
      </c>
      <c r="D94" s="290">
        <f t="shared" si="6"/>
        <v>39982.870000000003</v>
      </c>
      <c r="E94" s="290">
        <f t="shared" si="6"/>
        <v>36708.449999999997</v>
      </c>
      <c r="F94" s="289">
        <f t="shared" si="7"/>
        <v>41182.356100000005</v>
      </c>
      <c r="G94" s="289">
        <f t="shared" si="7"/>
        <v>37809.703499999996</v>
      </c>
      <c r="H94" s="289">
        <f t="shared" si="5"/>
        <v>41682.356100000005</v>
      </c>
      <c r="I94" s="289">
        <f t="shared" si="5"/>
        <v>38309.703499999996</v>
      </c>
      <c r="J94" s="179">
        <f t="shared" si="9"/>
        <v>42516.003222000007</v>
      </c>
      <c r="K94" s="179">
        <f t="shared" si="9"/>
        <v>39075.897569999994</v>
      </c>
    </row>
    <row r="95" spans="1:11" x14ac:dyDescent="0.3">
      <c r="B95" s="290">
        <v>39587</v>
      </c>
      <c r="C95" s="290">
        <v>37469</v>
      </c>
      <c r="D95" s="290">
        <f t="shared" si="6"/>
        <v>39982.870000000003</v>
      </c>
      <c r="E95" s="290">
        <f t="shared" si="6"/>
        <v>37843.69</v>
      </c>
      <c r="F95" s="289">
        <f t="shared" si="7"/>
        <v>41182.356100000005</v>
      </c>
      <c r="G95" s="289">
        <f t="shared" si="7"/>
        <v>38979.000700000004</v>
      </c>
      <c r="H95" s="289">
        <f t="shared" si="5"/>
        <v>41682.356100000005</v>
      </c>
      <c r="I95" s="289">
        <f t="shared" si="5"/>
        <v>39479.000700000004</v>
      </c>
      <c r="J95" s="179">
        <f t="shared" si="9"/>
        <v>42516.003222000007</v>
      </c>
      <c r="K95" s="179">
        <f t="shared" si="9"/>
        <v>40268.580714000003</v>
      </c>
    </row>
    <row r="96" spans="1:11" x14ac:dyDescent="0.3">
      <c r="C96" s="290">
        <v>39587</v>
      </c>
      <c r="D96" s="290"/>
      <c r="E96" s="290">
        <f t="shared" si="6"/>
        <v>39982.870000000003</v>
      </c>
      <c r="F96" s="289"/>
      <c r="G96" s="289">
        <f t="shared" si="7"/>
        <v>41182.356100000005</v>
      </c>
      <c r="H96" s="289"/>
      <c r="I96" s="289">
        <f t="shared" si="5"/>
        <v>41682.356100000005</v>
      </c>
      <c r="J96" s="179"/>
      <c r="K96" s="179">
        <f t="shared" si="9"/>
        <v>42516.003222000007</v>
      </c>
    </row>
    <row r="97" spans="1:11" x14ac:dyDescent="0.3">
      <c r="C97" s="290">
        <v>39587</v>
      </c>
      <c r="D97" s="290"/>
      <c r="E97" s="290">
        <f t="shared" si="6"/>
        <v>39982.870000000003</v>
      </c>
      <c r="F97" s="289"/>
      <c r="G97" s="289">
        <f t="shared" si="7"/>
        <v>41182.356100000005</v>
      </c>
      <c r="H97" s="289"/>
      <c r="I97" s="289">
        <f t="shared" si="5"/>
        <v>41682.356100000005</v>
      </c>
      <c r="J97" s="179"/>
      <c r="K97" s="179">
        <f t="shared" si="9"/>
        <v>42516.003222000007</v>
      </c>
    </row>
    <row r="98" spans="1:11" x14ac:dyDescent="0.3">
      <c r="A98" s="474" t="s">
        <v>173</v>
      </c>
      <c r="B98" s="290">
        <v>41090</v>
      </c>
      <c r="C98" s="290">
        <v>41090</v>
      </c>
      <c r="D98" s="290">
        <f t="shared" si="6"/>
        <v>41500.9</v>
      </c>
      <c r="E98" s="290">
        <f t="shared" si="6"/>
        <v>41500.9</v>
      </c>
      <c r="F98" s="289">
        <f t="shared" si="7"/>
        <v>42745.927000000003</v>
      </c>
      <c r="G98" s="289">
        <f t="shared" si="7"/>
        <v>42745.927000000003</v>
      </c>
      <c r="H98" s="289">
        <f t="shared" si="5"/>
        <v>43245.927000000003</v>
      </c>
      <c r="I98" s="300">
        <f t="shared" si="5"/>
        <v>43245.927000000003</v>
      </c>
      <c r="J98" s="179">
        <f t="shared" si="9"/>
        <v>44110.845540000002</v>
      </c>
      <c r="K98" s="179">
        <f t="shared" si="9"/>
        <v>44110.845540000002</v>
      </c>
    </row>
    <row r="99" spans="1:11" s="292" customFormat="1" x14ac:dyDescent="0.3">
      <c r="A99" s="473" t="s">
        <v>242</v>
      </c>
      <c r="B99" s="311">
        <v>27116</v>
      </c>
      <c r="C99" s="311">
        <v>25102</v>
      </c>
      <c r="D99" s="311">
        <f t="shared" si="6"/>
        <v>27387.16</v>
      </c>
      <c r="E99" s="311">
        <f t="shared" si="6"/>
        <v>25353.02</v>
      </c>
      <c r="F99" s="311">
        <f t="shared" si="7"/>
        <v>28208.774799999999</v>
      </c>
      <c r="G99" s="311">
        <f t="shared" si="7"/>
        <v>26113.6106</v>
      </c>
      <c r="H99" s="311">
        <f t="shared" si="5"/>
        <v>28708.774799999999</v>
      </c>
      <c r="I99" s="311">
        <f t="shared" si="5"/>
        <v>26613.6106</v>
      </c>
      <c r="J99" s="177">
        <f t="shared" si="9"/>
        <v>29282.950295999999</v>
      </c>
      <c r="K99" s="177">
        <f t="shared" si="9"/>
        <v>27145.882812</v>
      </c>
    </row>
    <row r="100" spans="1:11" x14ac:dyDescent="0.3">
      <c r="B100" s="290">
        <v>27925</v>
      </c>
      <c r="C100" s="290">
        <v>26718</v>
      </c>
      <c r="D100" s="290">
        <f t="shared" si="6"/>
        <v>28204.25</v>
      </c>
      <c r="E100" s="290">
        <f t="shared" si="6"/>
        <v>26985.18</v>
      </c>
      <c r="F100" s="289">
        <f t="shared" si="7"/>
        <v>29050.377500000002</v>
      </c>
      <c r="G100" s="289">
        <f t="shared" si="7"/>
        <v>27794.735400000001</v>
      </c>
      <c r="H100" s="289">
        <f t="shared" si="5"/>
        <v>29550.377500000002</v>
      </c>
      <c r="I100" s="289">
        <f t="shared" si="5"/>
        <v>28294.735400000001</v>
      </c>
      <c r="J100" s="179">
        <f t="shared" si="9"/>
        <v>30141.385050000004</v>
      </c>
      <c r="K100" s="179">
        <f t="shared" si="9"/>
        <v>28860.630108000001</v>
      </c>
    </row>
    <row r="101" spans="1:11" x14ac:dyDescent="0.3">
      <c r="B101" s="290">
        <v>29103</v>
      </c>
      <c r="C101" s="290">
        <v>27116</v>
      </c>
      <c r="D101" s="290">
        <f t="shared" si="6"/>
        <v>29394.03</v>
      </c>
      <c r="E101" s="290">
        <f t="shared" si="6"/>
        <v>27387.16</v>
      </c>
      <c r="F101" s="289">
        <f t="shared" si="7"/>
        <v>30275.850900000001</v>
      </c>
      <c r="G101" s="289">
        <f t="shared" si="7"/>
        <v>28208.774799999999</v>
      </c>
      <c r="H101" s="289">
        <f t="shared" si="5"/>
        <v>30775.850900000001</v>
      </c>
      <c r="I101" s="289">
        <f t="shared" si="5"/>
        <v>28708.774799999999</v>
      </c>
      <c r="J101" s="179">
        <f t="shared" si="9"/>
        <v>31391.367918000004</v>
      </c>
      <c r="K101" s="179">
        <f t="shared" si="9"/>
        <v>29282.950295999999</v>
      </c>
    </row>
    <row r="102" spans="1:11" x14ac:dyDescent="0.3">
      <c r="B102" s="290">
        <v>30285</v>
      </c>
      <c r="C102" s="290">
        <v>27925</v>
      </c>
      <c r="D102" s="290">
        <f t="shared" si="6"/>
        <v>30587.85</v>
      </c>
      <c r="E102" s="290">
        <f t="shared" si="6"/>
        <v>28204.25</v>
      </c>
      <c r="F102" s="289">
        <f t="shared" si="7"/>
        <v>31505.485499999999</v>
      </c>
      <c r="G102" s="289">
        <f t="shared" si="7"/>
        <v>29050.377500000002</v>
      </c>
      <c r="H102" s="289">
        <f t="shared" si="5"/>
        <v>32005.485499999999</v>
      </c>
      <c r="I102" s="289">
        <f t="shared" si="5"/>
        <v>29550.377500000002</v>
      </c>
      <c r="J102" s="179">
        <f t="shared" si="9"/>
        <v>32645.595209999999</v>
      </c>
      <c r="K102" s="179">
        <f t="shared" si="9"/>
        <v>30141.385050000004</v>
      </c>
    </row>
    <row r="103" spans="1:11" x14ac:dyDescent="0.3">
      <c r="B103" s="290">
        <v>31469</v>
      </c>
      <c r="C103" s="290">
        <v>29103</v>
      </c>
      <c r="D103" s="290">
        <f t="shared" si="6"/>
        <v>31783.69</v>
      </c>
      <c r="E103" s="290">
        <f t="shared" si="6"/>
        <v>29394.03</v>
      </c>
      <c r="F103" s="289">
        <f t="shared" si="7"/>
        <v>32737.200700000001</v>
      </c>
      <c r="G103" s="289">
        <f t="shared" si="7"/>
        <v>30275.850900000001</v>
      </c>
      <c r="H103" s="289">
        <f t="shared" ref="H103:I109" si="10">IF(F103*0.01&lt;500,F103+500,F103*1.01)</f>
        <v>33237.200700000001</v>
      </c>
      <c r="I103" s="289">
        <f t="shared" si="10"/>
        <v>30775.850900000001</v>
      </c>
      <c r="J103" s="179">
        <f t="shared" si="9"/>
        <v>33901.944714000005</v>
      </c>
      <c r="K103" s="179">
        <f t="shared" si="9"/>
        <v>31391.367918000004</v>
      </c>
    </row>
    <row r="104" spans="1:11" x14ac:dyDescent="0.3">
      <c r="B104" s="290">
        <v>32326</v>
      </c>
      <c r="C104" s="290">
        <v>30285</v>
      </c>
      <c r="D104" s="290">
        <f t="shared" si="6"/>
        <v>32649.260000000002</v>
      </c>
      <c r="E104" s="290">
        <f t="shared" si="6"/>
        <v>30587.85</v>
      </c>
      <c r="F104" s="289">
        <f t="shared" si="7"/>
        <v>33628.737800000003</v>
      </c>
      <c r="G104" s="289">
        <f t="shared" si="7"/>
        <v>31505.485499999999</v>
      </c>
      <c r="H104" s="289">
        <f t="shared" si="10"/>
        <v>34128.737800000003</v>
      </c>
      <c r="I104" s="289">
        <f t="shared" si="10"/>
        <v>32005.485499999999</v>
      </c>
      <c r="J104" s="179">
        <f t="shared" si="9"/>
        <v>34811.312556000004</v>
      </c>
      <c r="K104" s="179">
        <f t="shared" si="9"/>
        <v>32645.595209999999</v>
      </c>
    </row>
    <row r="105" spans="1:11" x14ac:dyDescent="0.3">
      <c r="B105" s="290">
        <v>33299</v>
      </c>
      <c r="C105" s="290">
        <v>31469</v>
      </c>
      <c r="D105" s="290">
        <f t="shared" si="6"/>
        <v>33631.99</v>
      </c>
      <c r="E105" s="290">
        <f t="shared" si="6"/>
        <v>31783.69</v>
      </c>
      <c r="F105" s="289">
        <f t="shared" si="7"/>
        <v>34640.949699999997</v>
      </c>
      <c r="G105" s="289">
        <f t="shared" si="7"/>
        <v>32737.200700000001</v>
      </c>
      <c r="H105" s="289">
        <f t="shared" si="10"/>
        <v>35140.949699999997</v>
      </c>
      <c r="I105" s="289">
        <f t="shared" si="10"/>
        <v>33237.200700000001</v>
      </c>
      <c r="J105" s="179">
        <f t="shared" si="9"/>
        <v>35843.768693999999</v>
      </c>
      <c r="K105" s="179">
        <f t="shared" si="9"/>
        <v>33901.944714000005</v>
      </c>
    </row>
    <row r="106" spans="1:11" x14ac:dyDescent="0.3">
      <c r="B106" s="290">
        <v>34426</v>
      </c>
      <c r="C106" s="290">
        <v>32326</v>
      </c>
      <c r="D106" s="290">
        <f t="shared" si="6"/>
        <v>34770.26</v>
      </c>
      <c r="E106" s="290">
        <f t="shared" si="6"/>
        <v>32649.260000000002</v>
      </c>
      <c r="F106" s="289">
        <f t="shared" si="7"/>
        <v>35813.3678</v>
      </c>
      <c r="G106" s="289">
        <f t="shared" si="7"/>
        <v>33628.737800000003</v>
      </c>
      <c r="H106" s="289">
        <f t="shared" si="10"/>
        <v>36313.3678</v>
      </c>
      <c r="I106" s="289">
        <f t="shared" si="10"/>
        <v>34128.737800000003</v>
      </c>
      <c r="J106" s="179">
        <f t="shared" si="9"/>
        <v>37039.635156000004</v>
      </c>
      <c r="K106" s="179">
        <f t="shared" si="9"/>
        <v>34811.312556000004</v>
      </c>
    </row>
    <row r="107" spans="1:11" x14ac:dyDescent="0.3">
      <c r="B107" s="290">
        <v>35226</v>
      </c>
      <c r="C107" s="290">
        <v>33299</v>
      </c>
      <c r="D107" s="290">
        <f t="shared" si="6"/>
        <v>35578.26</v>
      </c>
      <c r="E107" s="290">
        <f t="shared" si="6"/>
        <v>33631.99</v>
      </c>
      <c r="F107" s="289">
        <f t="shared" si="7"/>
        <v>36645.607800000005</v>
      </c>
      <c r="G107" s="289">
        <f t="shared" si="7"/>
        <v>34640.949699999997</v>
      </c>
      <c r="H107" s="289">
        <f t="shared" si="10"/>
        <v>37145.607800000005</v>
      </c>
      <c r="I107" s="289">
        <f t="shared" si="10"/>
        <v>35140.949699999997</v>
      </c>
      <c r="J107" s="179">
        <f t="shared" si="9"/>
        <v>37888.519956000004</v>
      </c>
      <c r="K107" s="179">
        <f t="shared" si="9"/>
        <v>35843.768693999999</v>
      </c>
    </row>
    <row r="108" spans="1:11" x14ac:dyDescent="0.3">
      <c r="B108" s="290">
        <v>36345</v>
      </c>
      <c r="C108" s="290">
        <v>34426</v>
      </c>
      <c r="D108" s="290">
        <f t="shared" si="6"/>
        <v>36708.449999999997</v>
      </c>
      <c r="E108" s="290">
        <f t="shared" si="6"/>
        <v>34770.26</v>
      </c>
      <c r="F108" s="289">
        <f t="shared" si="7"/>
        <v>37809.703499999996</v>
      </c>
      <c r="G108" s="289">
        <f t="shared" si="7"/>
        <v>35813.3678</v>
      </c>
      <c r="H108" s="289">
        <f t="shared" si="10"/>
        <v>38309.703499999996</v>
      </c>
      <c r="I108" s="289">
        <f t="shared" si="10"/>
        <v>36313.3678</v>
      </c>
      <c r="J108" s="179">
        <f t="shared" si="9"/>
        <v>39075.897569999994</v>
      </c>
      <c r="K108" s="179">
        <f t="shared" si="9"/>
        <v>37039.635156000004</v>
      </c>
    </row>
    <row r="109" spans="1:11" x14ac:dyDescent="0.3">
      <c r="B109" s="290">
        <v>37469</v>
      </c>
      <c r="C109" s="290">
        <v>35226</v>
      </c>
      <c r="D109" s="290">
        <f t="shared" si="6"/>
        <v>37843.69</v>
      </c>
      <c r="E109" s="290">
        <f t="shared" si="6"/>
        <v>35578.26</v>
      </c>
      <c r="F109" s="289">
        <f t="shared" si="7"/>
        <v>38979.000700000004</v>
      </c>
      <c r="G109" s="289">
        <f t="shared" si="7"/>
        <v>36645.607800000005</v>
      </c>
      <c r="H109" s="289">
        <f t="shared" si="10"/>
        <v>39479.000700000004</v>
      </c>
      <c r="I109" s="289">
        <f t="shared" si="10"/>
        <v>37145.607800000005</v>
      </c>
      <c r="J109" s="179">
        <f t="shared" si="9"/>
        <v>40268.580714000003</v>
      </c>
      <c r="K109" s="179">
        <f t="shared" si="9"/>
        <v>37888.519956000004</v>
      </c>
    </row>
    <row r="110" spans="1:11" x14ac:dyDescent="0.3">
      <c r="C110" s="290">
        <v>36345</v>
      </c>
      <c r="D110" s="290"/>
      <c r="E110" s="290">
        <f t="shared" si="6"/>
        <v>36708.449999999997</v>
      </c>
      <c r="F110" s="289"/>
      <c r="G110" s="289">
        <f t="shared" si="7"/>
        <v>37809.703499999996</v>
      </c>
      <c r="H110" s="289"/>
      <c r="I110" s="289">
        <f>IF(G110*0.01&lt;500,G110+500,G110*1.01)</f>
        <v>38309.703499999996</v>
      </c>
      <c r="J110" s="179"/>
      <c r="K110" s="179">
        <f t="shared" si="9"/>
        <v>39075.897569999994</v>
      </c>
    </row>
    <row r="111" spans="1:11" x14ac:dyDescent="0.3">
      <c r="C111" s="290">
        <v>37469</v>
      </c>
      <c r="D111" s="290"/>
      <c r="E111" s="290">
        <f t="shared" si="6"/>
        <v>37843.69</v>
      </c>
      <c r="F111" s="289"/>
      <c r="G111" s="289">
        <f t="shared" si="7"/>
        <v>38979.000700000004</v>
      </c>
      <c r="H111" s="289"/>
      <c r="I111" s="289">
        <f>IF(G111*0.01&lt;500,G111+500,G111*1.01)</f>
        <v>39479.000700000004</v>
      </c>
      <c r="J111" s="179"/>
      <c r="K111" s="179">
        <f t="shared" si="9"/>
        <v>40268.580714000003</v>
      </c>
    </row>
    <row r="112" spans="1:11" x14ac:dyDescent="0.3">
      <c r="B112" s="290">
        <v>39587</v>
      </c>
      <c r="C112" s="290">
        <v>39587</v>
      </c>
      <c r="D112" s="290">
        <f t="shared" si="6"/>
        <v>39982.870000000003</v>
      </c>
      <c r="E112" s="290">
        <f t="shared" si="6"/>
        <v>39982.870000000003</v>
      </c>
      <c r="F112" s="289">
        <f t="shared" si="7"/>
        <v>41182.356100000005</v>
      </c>
      <c r="G112" s="289">
        <f t="shared" si="7"/>
        <v>41182.356100000005</v>
      </c>
      <c r="H112" s="289">
        <f t="shared" ref="H112:H125" si="11">IF(F112*0.01&lt;500,F112+500,F112*1.01)</f>
        <v>41682.356100000005</v>
      </c>
      <c r="I112" s="300">
        <f>IF(G112*0.01&lt;500,G112+500,G112*1.01)</f>
        <v>41682.356100000005</v>
      </c>
      <c r="J112" s="179">
        <f t="shared" si="9"/>
        <v>42516.003222000007</v>
      </c>
      <c r="K112" s="179">
        <f t="shared" si="9"/>
        <v>42516.003222000007</v>
      </c>
    </row>
    <row r="113" spans="1:11" s="292" customFormat="1" x14ac:dyDescent="0.3">
      <c r="A113" s="473" t="s">
        <v>243</v>
      </c>
      <c r="B113" s="311">
        <v>32013</v>
      </c>
      <c r="C113" s="311"/>
      <c r="D113" s="311">
        <f t="shared" si="6"/>
        <v>32333.13</v>
      </c>
      <c r="F113" s="311">
        <f t="shared" si="7"/>
        <v>33303.123899999999</v>
      </c>
      <c r="G113" s="311"/>
      <c r="H113" s="311">
        <f t="shared" si="11"/>
        <v>33803.123899999999</v>
      </c>
      <c r="I113" s="311"/>
      <c r="J113" s="177">
        <f t="shared" si="9"/>
        <v>34479.186377999999</v>
      </c>
      <c r="K113" s="177"/>
    </row>
    <row r="114" spans="1:11" x14ac:dyDescent="0.3">
      <c r="B114" s="290">
        <v>34007</v>
      </c>
      <c r="C114" s="290"/>
      <c r="D114" s="290">
        <f t="shared" si="6"/>
        <v>34347.07</v>
      </c>
      <c r="F114" s="289">
        <f t="shared" si="7"/>
        <v>35377.482100000001</v>
      </c>
      <c r="G114" s="289"/>
      <c r="H114" s="289">
        <f t="shared" si="11"/>
        <v>35877.482100000001</v>
      </c>
      <c r="I114" s="289"/>
      <c r="J114" s="179">
        <f t="shared" si="9"/>
        <v>36595.031741999999</v>
      </c>
      <c r="K114" s="179"/>
    </row>
    <row r="115" spans="1:11" x14ac:dyDescent="0.3">
      <c r="B115" s="290">
        <v>35838</v>
      </c>
      <c r="C115" s="290"/>
      <c r="D115" s="290">
        <f t="shared" si="6"/>
        <v>36196.379999999997</v>
      </c>
      <c r="F115" s="289">
        <f t="shared" si="7"/>
        <v>37282.271399999998</v>
      </c>
      <c r="G115" s="289"/>
      <c r="H115" s="289">
        <f t="shared" si="11"/>
        <v>37782.271399999998</v>
      </c>
      <c r="I115" s="289"/>
      <c r="J115" s="179">
        <f t="shared" si="9"/>
        <v>38537.916828000001</v>
      </c>
      <c r="K115" s="179"/>
    </row>
    <row r="116" spans="1:11" x14ac:dyDescent="0.3">
      <c r="B116" s="290">
        <v>37442</v>
      </c>
      <c r="C116" s="290"/>
      <c r="D116" s="290">
        <f t="shared" si="6"/>
        <v>37816.42</v>
      </c>
      <c r="F116" s="289">
        <f t="shared" si="7"/>
        <v>38950.912599999996</v>
      </c>
      <c r="G116" s="289"/>
      <c r="H116" s="289">
        <f t="shared" si="11"/>
        <v>39450.912599999996</v>
      </c>
      <c r="I116" s="289"/>
      <c r="J116" s="179">
        <f t="shared" si="9"/>
        <v>40239.930851999998</v>
      </c>
      <c r="K116" s="179"/>
    </row>
    <row r="117" spans="1:11" x14ac:dyDescent="0.3">
      <c r="B117" s="290">
        <v>38990</v>
      </c>
      <c r="C117" s="290"/>
      <c r="D117" s="290">
        <f t="shared" si="6"/>
        <v>39379.9</v>
      </c>
      <c r="F117" s="289">
        <f t="shared" si="7"/>
        <v>40561.297000000006</v>
      </c>
      <c r="G117" s="289"/>
      <c r="H117" s="289">
        <f t="shared" si="11"/>
        <v>41061.297000000006</v>
      </c>
      <c r="I117" s="289"/>
      <c r="J117" s="179">
        <f t="shared" si="9"/>
        <v>41882.52294000001</v>
      </c>
      <c r="K117" s="179"/>
    </row>
    <row r="118" spans="1:11" x14ac:dyDescent="0.3">
      <c r="B118" s="290">
        <v>41082</v>
      </c>
      <c r="C118" s="290"/>
      <c r="D118" s="290">
        <f t="shared" si="6"/>
        <v>41492.82</v>
      </c>
      <c r="F118" s="289">
        <f t="shared" si="7"/>
        <v>42737.604599999999</v>
      </c>
      <c r="G118" s="289"/>
      <c r="H118" s="289">
        <f t="shared" si="11"/>
        <v>43237.604599999999</v>
      </c>
      <c r="I118" s="289"/>
      <c r="J118" s="179">
        <f t="shared" si="9"/>
        <v>44102.356692000001</v>
      </c>
      <c r="K118" s="179"/>
    </row>
    <row r="119" spans="1:11" x14ac:dyDescent="0.3">
      <c r="B119" s="290">
        <v>42595</v>
      </c>
      <c r="C119" s="290"/>
      <c r="D119" s="290">
        <f t="shared" si="6"/>
        <v>43020.95</v>
      </c>
      <c r="F119" s="289">
        <f t="shared" si="7"/>
        <v>44311.578499999996</v>
      </c>
      <c r="G119" s="289"/>
      <c r="H119" s="289">
        <f t="shared" si="11"/>
        <v>44811.578499999996</v>
      </c>
      <c r="I119" s="289"/>
      <c r="J119" s="179">
        <f t="shared" si="9"/>
        <v>45707.81007</v>
      </c>
      <c r="K119" s="179"/>
    </row>
    <row r="120" spans="1:11" x14ac:dyDescent="0.3">
      <c r="B120" s="290">
        <v>44133</v>
      </c>
      <c r="C120" s="290"/>
      <c r="D120" s="290">
        <f t="shared" si="6"/>
        <v>44574.33</v>
      </c>
      <c r="F120" s="289">
        <f t="shared" si="7"/>
        <v>45911.5599</v>
      </c>
      <c r="G120" s="289"/>
      <c r="H120" s="300">
        <f t="shared" si="11"/>
        <v>46411.5599</v>
      </c>
      <c r="I120" s="300"/>
      <c r="J120" s="179">
        <f t="shared" si="9"/>
        <v>47339.791098000002</v>
      </c>
      <c r="K120" s="179"/>
    </row>
    <row r="121" spans="1:11" s="292" customFormat="1" x14ac:dyDescent="0.3">
      <c r="A121" s="473" t="s">
        <v>244</v>
      </c>
      <c r="B121" s="311">
        <v>49041</v>
      </c>
      <c r="C121" s="311">
        <v>44293</v>
      </c>
      <c r="D121" s="311">
        <f t="shared" si="6"/>
        <v>49531.41</v>
      </c>
      <c r="E121" s="311">
        <f t="shared" si="6"/>
        <v>44735.93</v>
      </c>
      <c r="F121" s="311">
        <f t="shared" si="7"/>
        <v>51017.352300000006</v>
      </c>
      <c r="G121" s="311">
        <f t="shared" si="7"/>
        <v>46078.007900000004</v>
      </c>
      <c r="H121" s="311">
        <f t="shared" si="11"/>
        <v>51527.525823000004</v>
      </c>
      <c r="I121" s="311">
        <f t="shared" ref="I121:I129" si="12">IF(G121*0.01&lt;500,G121+500,G121*1.01)</f>
        <v>46578.007900000004</v>
      </c>
      <c r="J121" s="177">
        <f t="shared" si="9"/>
        <v>52558.076339460007</v>
      </c>
      <c r="K121" s="177">
        <f t="shared" si="9"/>
        <v>47509.568058000004</v>
      </c>
    </row>
    <row r="122" spans="1:11" x14ac:dyDescent="0.3">
      <c r="B122" s="290">
        <v>50211</v>
      </c>
      <c r="C122" s="290">
        <v>46990</v>
      </c>
      <c r="D122" s="290">
        <f t="shared" si="6"/>
        <v>50713.11</v>
      </c>
      <c r="E122" s="290">
        <f t="shared" si="6"/>
        <v>47459.9</v>
      </c>
      <c r="F122" s="289">
        <f t="shared" si="7"/>
        <v>52234.503300000004</v>
      </c>
      <c r="G122" s="289">
        <f t="shared" si="7"/>
        <v>48883.697</v>
      </c>
      <c r="H122" s="289">
        <f t="shared" si="11"/>
        <v>52756.848333000002</v>
      </c>
      <c r="I122" s="289">
        <f t="shared" si="12"/>
        <v>49383.697</v>
      </c>
      <c r="J122" s="179">
        <f t="shared" si="9"/>
        <v>53811.985299660002</v>
      </c>
      <c r="K122" s="179">
        <f t="shared" si="9"/>
        <v>50371.370940000001</v>
      </c>
    </row>
    <row r="123" spans="1:11" x14ac:dyDescent="0.3">
      <c r="B123" s="290">
        <v>51635</v>
      </c>
      <c r="C123" s="290">
        <v>49041</v>
      </c>
      <c r="D123" s="290">
        <f t="shared" si="6"/>
        <v>52151.35</v>
      </c>
      <c r="E123" s="290">
        <f t="shared" si="6"/>
        <v>49531.41</v>
      </c>
      <c r="F123" s="289">
        <f t="shared" si="7"/>
        <v>53715.890500000001</v>
      </c>
      <c r="G123" s="289">
        <f t="shared" si="7"/>
        <v>51017.352300000006</v>
      </c>
      <c r="H123" s="289">
        <f t="shared" si="11"/>
        <v>54253.049405000005</v>
      </c>
      <c r="I123" s="289">
        <f t="shared" si="12"/>
        <v>51527.525823000004</v>
      </c>
      <c r="J123" s="179">
        <f t="shared" si="9"/>
        <v>55338.110393100003</v>
      </c>
      <c r="K123" s="179">
        <f t="shared" si="9"/>
        <v>52558.076339460007</v>
      </c>
    </row>
    <row r="124" spans="1:11" x14ac:dyDescent="0.3">
      <c r="B124" s="290">
        <v>54316</v>
      </c>
      <c r="C124" s="290">
        <v>50211</v>
      </c>
      <c r="D124" s="290">
        <f t="shared" si="6"/>
        <v>54859.16</v>
      </c>
      <c r="E124" s="290">
        <f t="shared" si="6"/>
        <v>50713.11</v>
      </c>
      <c r="F124" s="289">
        <f t="shared" si="7"/>
        <v>56504.934800000003</v>
      </c>
      <c r="G124" s="289">
        <f t="shared" si="7"/>
        <v>52234.503300000004</v>
      </c>
      <c r="H124" s="289">
        <f t="shared" si="11"/>
        <v>57069.984148000003</v>
      </c>
      <c r="I124" s="289">
        <f t="shared" si="12"/>
        <v>52756.848333000002</v>
      </c>
      <c r="J124" s="179">
        <f t="shared" si="9"/>
        <v>58211.383830960003</v>
      </c>
      <c r="K124" s="179">
        <f t="shared" si="9"/>
        <v>53811.985299660002</v>
      </c>
    </row>
    <row r="125" spans="1:11" x14ac:dyDescent="0.3">
      <c r="B125" s="290">
        <v>55918</v>
      </c>
      <c r="C125" s="290">
        <v>51635</v>
      </c>
      <c r="D125" s="290">
        <f t="shared" si="6"/>
        <v>56477.18</v>
      </c>
      <c r="E125" s="290">
        <f t="shared" si="6"/>
        <v>52151.35</v>
      </c>
      <c r="F125" s="289">
        <f t="shared" si="7"/>
        <v>58171.4954</v>
      </c>
      <c r="G125" s="289">
        <f t="shared" si="7"/>
        <v>53715.890500000001</v>
      </c>
      <c r="H125" s="289">
        <f t="shared" si="11"/>
        <v>58753.210354000003</v>
      </c>
      <c r="I125" s="289">
        <f t="shared" si="12"/>
        <v>54253.049405000005</v>
      </c>
      <c r="J125" s="179">
        <f t="shared" si="9"/>
        <v>59928.274561080005</v>
      </c>
      <c r="K125" s="179">
        <f t="shared" si="9"/>
        <v>55338.110393100003</v>
      </c>
    </row>
    <row r="126" spans="1:11" x14ac:dyDescent="0.3">
      <c r="C126" s="290">
        <v>54316</v>
      </c>
      <c r="D126" s="290"/>
      <c r="E126" s="290">
        <f t="shared" si="6"/>
        <v>54859.16</v>
      </c>
      <c r="F126" s="289"/>
      <c r="G126" s="289">
        <f t="shared" si="7"/>
        <v>56504.934800000003</v>
      </c>
      <c r="H126" s="289"/>
      <c r="I126" s="289">
        <f t="shared" si="12"/>
        <v>57069.984148000003</v>
      </c>
      <c r="J126" s="179"/>
      <c r="K126" s="179">
        <f t="shared" si="9"/>
        <v>58211.383830960003</v>
      </c>
    </row>
    <row r="127" spans="1:11" x14ac:dyDescent="0.3">
      <c r="C127" s="290">
        <v>55918</v>
      </c>
      <c r="D127" s="290"/>
      <c r="E127" s="290">
        <f t="shared" si="6"/>
        <v>56477.18</v>
      </c>
      <c r="F127" s="289"/>
      <c r="G127" s="289">
        <f t="shared" si="7"/>
        <v>58171.4954</v>
      </c>
      <c r="H127" s="289"/>
      <c r="I127" s="289">
        <f t="shared" si="12"/>
        <v>58753.210354000003</v>
      </c>
      <c r="J127" s="179"/>
      <c r="K127" s="179">
        <f t="shared" si="9"/>
        <v>59928.274561080005</v>
      </c>
    </row>
    <row r="128" spans="1:11" x14ac:dyDescent="0.3">
      <c r="A128" s="474" t="s">
        <v>67</v>
      </c>
      <c r="B128" s="290">
        <v>57910</v>
      </c>
      <c r="C128" s="290">
        <v>57910</v>
      </c>
      <c r="D128" s="290">
        <f t="shared" si="6"/>
        <v>58489.1</v>
      </c>
      <c r="E128" s="290">
        <f t="shared" si="6"/>
        <v>58489.1</v>
      </c>
      <c r="F128" s="289">
        <f t="shared" si="7"/>
        <v>60243.773000000001</v>
      </c>
      <c r="G128" s="289">
        <f t="shared" si="7"/>
        <v>60243.773000000001</v>
      </c>
      <c r="H128" s="289">
        <f>IF(F128*0.01&lt;500,F128+500,F128*1.01)</f>
        <v>60846.210729999999</v>
      </c>
      <c r="I128" s="289">
        <f t="shared" si="12"/>
        <v>60846.210729999999</v>
      </c>
      <c r="J128" s="179">
        <f t="shared" si="9"/>
        <v>62063.134944600002</v>
      </c>
      <c r="K128" s="179">
        <f t="shared" si="9"/>
        <v>62063.134944600002</v>
      </c>
    </row>
    <row r="129" spans="1:11" x14ac:dyDescent="0.3">
      <c r="A129" s="474" t="s">
        <v>68</v>
      </c>
      <c r="B129" s="290">
        <v>59914</v>
      </c>
      <c r="C129" s="290">
        <v>59914</v>
      </c>
      <c r="D129" s="290">
        <f t="shared" si="6"/>
        <v>60513.14</v>
      </c>
      <c r="E129" s="290">
        <f t="shared" si="6"/>
        <v>60513.14</v>
      </c>
      <c r="F129" s="289">
        <f t="shared" si="7"/>
        <v>62328.534200000002</v>
      </c>
      <c r="G129" s="289">
        <f t="shared" si="7"/>
        <v>62328.534200000002</v>
      </c>
      <c r="H129" s="300">
        <f>IF(F129*0.01&lt;500,F129+500,F129*1.01)</f>
        <v>62951.819542000005</v>
      </c>
      <c r="I129" s="300">
        <f t="shared" si="12"/>
        <v>62951.819542000005</v>
      </c>
      <c r="J129" s="179">
        <f t="shared" si="9"/>
        <v>64210.855932840008</v>
      </c>
      <c r="K129" s="179">
        <f t="shared" si="9"/>
        <v>64210.855932840008</v>
      </c>
    </row>
    <row r="130" spans="1:11" s="292" customFormat="1" x14ac:dyDescent="0.3">
      <c r="A130" s="473" t="s">
        <v>245</v>
      </c>
      <c r="B130" s="293">
        <v>604.67999999999995</v>
      </c>
      <c r="C130" s="293">
        <v>547.23</v>
      </c>
      <c r="D130" s="293">
        <f t="shared" ref="D130:E192" si="13">B130*1.01</f>
        <v>610.72679999999991</v>
      </c>
      <c r="E130" s="293">
        <f t="shared" si="13"/>
        <v>552.70230000000004</v>
      </c>
      <c r="F130" s="293">
        <f t="shared" si="7"/>
        <v>629.04860399999995</v>
      </c>
      <c r="G130" s="293">
        <f t="shared" si="7"/>
        <v>569.28336900000011</v>
      </c>
      <c r="H130" s="409">
        <f>IF(F130*0.01&lt;9.58,F130+9.58,F130*1.01)</f>
        <v>638.628604</v>
      </c>
      <c r="I130" s="293">
        <f>IF(G130*0.01&lt;9.58,G130+9.58,G130*1.01)</f>
        <v>578.86336900000015</v>
      </c>
      <c r="J130" s="712">
        <f t="shared" si="9"/>
        <v>651.40117608000003</v>
      </c>
      <c r="K130" s="712">
        <f t="shared" si="9"/>
        <v>590.44063638000011</v>
      </c>
    </row>
    <row r="131" spans="1:11" x14ac:dyDescent="0.3">
      <c r="B131" s="296">
        <v>609.27</v>
      </c>
      <c r="C131" s="296">
        <v>560.97</v>
      </c>
      <c r="D131" s="296">
        <f t="shared" si="13"/>
        <v>615.36270000000002</v>
      </c>
      <c r="E131" s="296">
        <f t="shared" si="13"/>
        <v>566.5797</v>
      </c>
      <c r="F131" s="312">
        <f t="shared" ref="F131:G192" si="14">D131*1.03</f>
        <v>633.82358099999999</v>
      </c>
      <c r="G131" s="312">
        <f t="shared" si="14"/>
        <v>583.577091</v>
      </c>
      <c r="H131" s="410">
        <f t="shared" ref="H131:I138" si="15">IF(F131*0.01&lt;9.58,F131+9.58,F131*1.01)</f>
        <v>643.40358100000003</v>
      </c>
      <c r="I131" s="312">
        <f t="shared" si="15"/>
        <v>593.15709100000004</v>
      </c>
      <c r="J131" s="710">
        <f t="shared" si="9"/>
        <v>656.27165262000005</v>
      </c>
      <c r="K131" s="710">
        <f t="shared" si="9"/>
        <v>605.02023282000005</v>
      </c>
    </row>
    <row r="132" spans="1:11" x14ac:dyDescent="0.3">
      <c r="B132" s="296">
        <v>611.15</v>
      </c>
      <c r="C132" s="296">
        <v>604.67999999999995</v>
      </c>
      <c r="D132" s="296">
        <f t="shared" si="13"/>
        <v>617.26149999999996</v>
      </c>
      <c r="E132" s="296">
        <f t="shared" si="13"/>
        <v>610.72679999999991</v>
      </c>
      <c r="F132" s="312">
        <f t="shared" si="14"/>
        <v>635.77934499999992</v>
      </c>
      <c r="G132" s="312">
        <f t="shared" si="14"/>
        <v>629.04860399999995</v>
      </c>
      <c r="H132" s="410">
        <f t="shared" si="15"/>
        <v>645.35934499999996</v>
      </c>
      <c r="I132" s="312">
        <f t="shared" si="15"/>
        <v>638.628604</v>
      </c>
      <c r="J132" s="710">
        <f t="shared" si="9"/>
        <v>658.26653190000002</v>
      </c>
      <c r="K132" s="710">
        <f t="shared" si="9"/>
        <v>651.40117608000003</v>
      </c>
    </row>
    <row r="133" spans="1:11" x14ac:dyDescent="0.3">
      <c r="B133" s="296">
        <v>612.95000000000005</v>
      </c>
      <c r="C133" s="296">
        <v>609.27</v>
      </c>
      <c r="D133" s="296">
        <f t="shared" si="13"/>
        <v>619.07950000000005</v>
      </c>
      <c r="E133" s="296">
        <f t="shared" si="13"/>
        <v>615.36270000000002</v>
      </c>
      <c r="F133" s="312">
        <f t="shared" si="14"/>
        <v>637.65188500000011</v>
      </c>
      <c r="G133" s="312">
        <f t="shared" si="14"/>
        <v>633.82358099999999</v>
      </c>
      <c r="H133" s="410">
        <f t="shared" si="15"/>
        <v>647.23188500000015</v>
      </c>
      <c r="I133" s="312">
        <f t="shared" si="15"/>
        <v>643.40358100000003</v>
      </c>
      <c r="J133" s="710">
        <f t="shared" si="9"/>
        <v>660.17652270000019</v>
      </c>
      <c r="K133" s="710">
        <f t="shared" si="9"/>
        <v>656.27165262000005</v>
      </c>
    </row>
    <row r="134" spans="1:11" x14ac:dyDescent="0.3">
      <c r="B134" s="296">
        <v>614.76</v>
      </c>
      <c r="C134" s="296">
        <v>611.15</v>
      </c>
      <c r="D134" s="296">
        <f t="shared" si="13"/>
        <v>620.9076</v>
      </c>
      <c r="E134" s="296">
        <f t="shared" si="13"/>
        <v>617.26149999999996</v>
      </c>
      <c r="F134" s="312">
        <f t="shared" si="14"/>
        <v>639.53482800000006</v>
      </c>
      <c r="G134" s="312">
        <f t="shared" si="14"/>
        <v>635.77934499999992</v>
      </c>
      <c r="H134" s="410">
        <f t="shared" si="15"/>
        <v>649.1148280000001</v>
      </c>
      <c r="I134" s="312">
        <f t="shared" si="15"/>
        <v>645.35934499999996</v>
      </c>
      <c r="J134" s="710">
        <f t="shared" si="9"/>
        <v>662.09712456000011</v>
      </c>
      <c r="K134" s="710">
        <f t="shared" si="9"/>
        <v>658.26653190000002</v>
      </c>
    </row>
    <row r="135" spans="1:11" x14ac:dyDescent="0.3">
      <c r="B135" s="296">
        <v>614.76</v>
      </c>
      <c r="C135" s="296">
        <v>612.95000000000005</v>
      </c>
      <c r="D135" s="296">
        <f t="shared" si="13"/>
        <v>620.9076</v>
      </c>
      <c r="E135" s="296">
        <f t="shared" si="13"/>
        <v>619.07950000000005</v>
      </c>
      <c r="F135" s="312">
        <f t="shared" si="14"/>
        <v>639.53482800000006</v>
      </c>
      <c r="G135" s="312">
        <f t="shared" si="14"/>
        <v>637.65188500000011</v>
      </c>
      <c r="H135" s="410">
        <f t="shared" si="15"/>
        <v>649.1148280000001</v>
      </c>
      <c r="I135" s="312">
        <f t="shared" si="15"/>
        <v>647.23188500000015</v>
      </c>
      <c r="J135" s="710">
        <f t="shared" si="9"/>
        <v>662.09712456000011</v>
      </c>
      <c r="K135" s="710">
        <f t="shared" si="9"/>
        <v>660.17652270000019</v>
      </c>
    </row>
    <row r="136" spans="1:11" x14ac:dyDescent="0.3">
      <c r="B136" s="296">
        <v>614.76</v>
      </c>
      <c r="C136" s="296">
        <v>614.76</v>
      </c>
      <c r="D136" s="296">
        <f t="shared" si="13"/>
        <v>620.9076</v>
      </c>
      <c r="E136" s="296">
        <f t="shared" si="13"/>
        <v>620.9076</v>
      </c>
      <c r="F136" s="312">
        <f t="shared" si="14"/>
        <v>639.53482800000006</v>
      </c>
      <c r="G136" s="312">
        <f t="shared" si="14"/>
        <v>639.53482800000006</v>
      </c>
      <c r="H136" s="410">
        <f t="shared" si="15"/>
        <v>649.1148280000001</v>
      </c>
      <c r="I136" s="312">
        <f t="shared" si="15"/>
        <v>649.1148280000001</v>
      </c>
      <c r="J136" s="710">
        <f t="shared" si="9"/>
        <v>662.09712456000011</v>
      </c>
      <c r="K136" s="710">
        <f t="shared" si="9"/>
        <v>662.09712456000011</v>
      </c>
    </row>
    <row r="137" spans="1:11" x14ac:dyDescent="0.3">
      <c r="B137" s="296">
        <v>614.76</v>
      </c>
      <c r="C137" s="296">
        <v>614.76</v>
      </c>
      <c r="D137" s="296">
        <f t="shared" si="13"/>
        <v>620.9076</v>
      </c>
      <c r="E137" s="296">
        <f t="shared" si="13"/>
        <v>620.9076</v>
      </c>
      <c r="F137" s="312">
        <f t="shared" si="14"/>
        <v>639.53482800000006</v>
      </c>
      <c r="G137" s="312">
        <f t="shared" si="14"/>
        <v>639.53482800000006</v>
      </c>
      <c r="H137" s="410">
        <f t="shared" si="15"/>
        <v>649.1148280000001</v>
      </c>
      <c r="I137" s="312">
        <f t="shared" si="15"/>
        <v>649.1148280000001</v>
      </c>
      <c r="J137" s="710">
        <f t="shared" si="9"/>
        <v>662.09712456000011</v>
      </c>
      <c r="K137" s="710">
        <f t="shared" si="9"/>
        <v>662.09712456000011</v>
      </c>
    </row>
    <row r="138" spans="1:11" x14ac:dyDescent="0.3">
      <c r="B138" s="296">
        <v>616.35</v>
      </c>
      <c r="C138" s="296">
        <v>614.76</v>
      </c>
      <c r="D138" s="296">
        <f t="shared" si="13"/>
        <v>622.51350000000002</v>
      </c>
      <c r="E138" s="296">
        <f t="shared" si="13"/>
        <v>620.9076</v>
      </c>
      <c r="F138" s="312">
        <f t="shared" si="14"/>
        <v>641.18890500000009</v>
      </c>
      <c r="G138" s="312">
        <f t="shared" si="14"/>
        <v>639.53482800000006</v>
      </c>
      <c r="H138" s="410">
        <f t="shared" si="15"/>
        <v>650.76890500000013</v>
      </c>
      <c r="I138" s="312">
        <f t="shared" si="15"/>
        <v>649.1148280000001</v>
      </c>
      <c r="J138" s="710">
        <f t="shared" si="9"/>
        <v>663.78428310000015</v>
      </c>
      <c r="K138" s="710">
        <f t="shared" si="9"/>
        <v>662.09712456000011</v>
      </c>
    </row>
    <row r="139" spans="1:11" x14ac:dyDescent="0.3">
      <c r="B139" s="296">
        <v>618.29</v>
      </c>
      <c r="C139" s="296">
        <v>614.76</v>
      </c>
      <c r="D139" s="296">
        <f t="shared" si="13"/>
        <v>624.47289999999998</v>
      </c>
      <c r="E139" s="296">
        <f t="shared" si="13"/>
        <v>620.9076</v>
      </c>
      <c r="F139" s="312">
        <f t="shared" si="14"/>
        <v>643.207087</v>
      </c>
      <c r="G139" s="312">
        <f t="shared" si="14"/>
        <v>639.53482800000006</v>
      </c>
      <c r="H139" s="410">
        <f t="shared" ref="H139:I142" si="16">IF(F139*0.01&lt;9.58,F139+9.58,F139*1.01)</f>
        <v>652.78708700000004</v>
      </c>
      <c r="I139" s="312">
        <f t="shared" si="16"/>
        <v>649.1148280000001</v>
      </c>
      <c r="J139" s="710">
        <f t="shared" si="9"/>
        <v>665.84282874000007</v>
      </c>
      <c r="K139" s="710">
        <f t="shared" si="9"/>
        <v>662.09712456000011</v>
      </c>
    </row>
    <row r="140" spans="1:11" x14ac:dyDescent="0.3">
      <c r="B140" s="296">
        <v>620.84</v>
      </c>
      <c r="C140" s="296">
        <v>616.35</v>
      </c>
      <c r="D140" s="296">
        <f t="shared" si="13"/>
        <v>627.04840000000002</v>
      </c>
      <c r="E140" s="296">
        <f t="shared" si="13"/>
        <v>622.51350000000002</v>
      </c>
      <c r="F140" s="312">
        <f t="shared" si="14"/>
        <v>645.85985200000005</v>
      </c>
      <c r="G140" s="312">
        <f t="shared" si="14"/>
        <v>641.18890500000009</v>
      </c>
      <c r="H140" s="410">
        <f t="shared" si="16"/>
        <v>655.43985200000009</v>
      </c>
      <c r="I140" s="312">
        <f t="shared" si="16"/>
        <v>650.76890500000013</v>
      </c>
      <c r="J140" s="710">
        <f t="shared" si="9"/>
        <v>668.5486490400001</v>
      </c>
      <c r="K140" s="710">
        <f t="shared" si="9"/>
        <v>663.78428310000015</v>
      </c>
    </row>
    <row r="141" spans="1:11" x14ac:dyDescent="0.3">
      <c r="B141" s="296">
        <v>623.42999999999995</v>
      </c>
      <c r="C141" s="296">
        <v>618.29</v>
      </c>
      <c r="D141" s="296">
        <f t="shared" si="13"/>
        <v>629.66429999999991</v>
      </c>
      <c r="E141" s="296">
        <f t="shared" si="13"/>
        <v>624.47289999999998</v>
      </c>
      <c r="F141" s="312">
        <f t="shared" si="14"/>
        <v>648.55422899999996</v>
      </c>
      <c r="G141" s="312">
        <f t="shared" si="14"/>
        <v>643.207087</v>
      </c>
      <c r="H141" s="410">
        <f t="shared" si="16"/>
        <v>658.134229</v>
      </c>
      <c r="I141" s="312">
        <f t="shared" si="16"/>
        <v>652.78708700000004</v>
      </c>
      <c r="J141" s="710">
        <f t="shared" si="9"/>
        <v>671.29691358000002</v>
      </c>
      <c r="K141" s="710">
        <f t="shared" si="9"/>
        <v>665.84282874000007</v>
      </c>
    </row>
    <row r="142" spans="1:11" x14ac:dyDescent="0.3">
      <c r="B142" s="296">
        <v>625.89</v>
      </c>
      <c r="C142" s="296">
        <v>620.84</v>
      </c>
      <c r="D142" s="296">
        <f t="shared" si="13"/>
        <v>632.14890000000003</v>
      </c>
      <c r="E142" s="296">
        <f t="shared" si="13"/>
        <v>627.04840000000002</v>
      </c>
      <c r="F142" s="312">
        <f t="shared" si="14"/>
        <v>651.11336700000004</v>
      </c>
      <c r="G142" s="312">
        <f t="shared" si="14"/>
        <v>645.85985200000005</v>
      </c>
      <c r="H142" s="410">
        <f t="shared" si="16"/>
        <v>660.69336700000008</v>
      </c>
      <c r="I142" s="312">
        <f t="shared" si="16"/>
        <v>655.43985200000009</v>
      </c>
      <c r="J142" s="710">
        <f t="shared" si="9"/>
        <v>673.90723434000006</v>
      </c>
      <c r="K142" s="710">
        <f t="shared" si="9"/>
        <v>668.5486490400001</v>
      </c>
    </row>
    <row r="143" spans="1:11" x14ac:dyDescent="0.3">
      <c r="B143" s="296"/>
      <c r="C143" s="296">
        <v>623.42999999999995</v>
      </c>
      <c r="D143" s="296"/>
      <c r="E143" s="296">
        <f t="shared" si="13"/>
        <v>629.66429999999991</v>
      </c>
      <c r="F143" s="289"/>
      <c r="G143" s="312">
        <f t="shared" si="14"/>
        <v>648.55422899999996</v>
      </c>
      <c r="H143" s="312"/>
      <c r="I143" s="312">
        <f>IF(G143*0.01&lt;9.58,G143+9.58,G143*1.01)</f>
        <v>658.134229</v>
      </c>
      <c r="J143" s="710"/>
      <c r="K143" s="710">
        <f t="shared" si="9"/>
        <v>671.29691358000002</v>
      </c>
    </row>
    <row r="144" spans="1:11" x14ac:dyDescent="0.3">
      <c r="B144" s="296"/>
      <c r="C144" s="296">
        <v>625.89</v>
      </c>
      <c r="D144" s="296"/>
      <c r="E144" s="296">
        <f t="shared" si="13"/>
        <v>632.14890000000003</v>
      </c>
      <c r="F144" s="289"/>
      <c r="G144" s="312">
        <f t="shared" si="14"/>
        <v>651.11336700000004</v>
      </c>
      <c r="H144" s="289"/>
      <c r="I144" s="312">
        <f>IF(G144*0.01&lt;9.58,G144+9.58,G144*1.01)</f>
        <v>660.69336700000008</v>
      </c>
      <c r="J144" s="710"/>
      <c r="K144" s="710">
        <f t="shared" si="9"/>
        <v>673.90723434000006</v>
      </c>
    </row>
    <row r="145" spans="1:11" s="292" customFormat="1" x14ac:dyDescent="0.3">
      <c r="A145" s="473" t="s">
        <v>246</v>
      </c>
      <c r="B145" s="311"/>
      <c r="C145" s="311"/>
      <c r="D145" s="311"/>
      <c r="F145" s="311"/>
      <c r="G145" s="311"/>
      <c r="H145" s="311"/>
      <c r="J145" s="712"/>
      <c r="K145" s="712"/>
    </row>
    <row r="146" spans="1:11" x14ac:dyDescent="0.3">
      <c r="A146" s="474" t="s">
        <v>247</v>
      </c>
      <c r="B146" s="290">
        <v>31930</v>
      </c>
      <c r="C146" s="290"/>
      <c r="D146" s="290">
        <f t="shared" si="13"/>
        <v>32249.3</v>
      </c>
      <c r="F146" s="289">
        <f t="shared" si="14"/>
        <v>33216.779000000002</v>
      </c>
      <c r="G146" s="289"/>
      <c r="H146" s="289">
        <f t="shared" ref="H146:H155" si="17">IF(F146*0.01&lt;500,F146+500,F146*1.01)</f>
        <v>33716.779000000002</v>
      </c>
      <c r="I146" s="271"/>
      <c r="J146" s="179">
        <f t="shared" si="9"/>
        <v>34391.114580000001</v>
      </c>
      <c r="K146" s="710"/>
    </row>
    <row r="147" spans="1:11" x14ac:dyDescent="0.3">
      <c r="B147" s="290">
        <v>32120</v>
      </c>
      <c r="C147" s="290"/>
      <c r="D147" s="290">
        <f t="shared" si="13"/>
        <v>32441.200000000001</v>
      </c>
      <c r="F147" s="289">
        <f t="shared" si="14"/>
        <v>33414.436000000002</v>
      </c>
      <c r="G147" s="289"/>
      <c r="H147" s="289">
        <f t="shared" si="17"/>
        <v>33914.436000000002</v>
      </c>
      <c r="I147" s="271"/>
      <c r="J147" s="179">
        <f t="shared" ref="J147:K192" si="18">H147*1.02</f>
        <v>34592.724720000006</v>
      </c>
      <c r="K147" s="710"/>
    </row>
    <row r="148" spans="1:11" x14ac:dyDescent="0.3">
      <c r="B148" s="290">
        <v>32634</v>
      </c>
      <c r="C148" s="290"/>
      <c r="D148" s="290">
        <f t="shared" si="13"/>
        <v>32960.340000000004</v>
      </c>
      <c r="F148" s="289">
        <f t="shared" si="14"/>
        <v>33949.150200000004</v>
      </c>
      <c r="G148" s="289"/>
      <c r="H148" s="289">
        <f t="shared" si="17"/>
        <v>34449.150200000004</v>
      </c>
      <c r="I148" s="271"/>
      <c r="J148" s="179">
        <f t="shared" si="18"/>
        <v>35138.133204000005</v>
      </c>
      <c r="K148" s="710"/>
    </row>
    <row r="149" spans="1:11" x14ac:dyDescent="0.3">
      <c r="B149" s="290">
        <v>33324</v>
      </c>
      <c r="C149" s="290"/>
      <c r="D149" s="290">
        <f t="shared" si="13"/>
        <v>33657.24</v>
      </c>
      <c r="F149" s="289">
        <f t="shared" si="14"/>
        <v>34666.957199999997</v>
      </c>
      <c r="G149" s="289"/>
      <c r="H149" s="289">
        <f t="shared" si="17"/>
        <v>35166.957199999997</v>
      </c>
      <c r="I149" s="271"/>
      <c r="J149" s="179">
        <f t="shared" si="18"/>
        <v>35870.296343999995</v>
      </c>
      <c r="K149" s="710"/>
    </row>
    <row r="150" spans="1:11" x14ac:dyDescent="0.3">
      <c r="B150" s="290">
        <v>33721</v>
      </c>
      <c r="C150" s="290"/>
      <c r="D150" s="290">
        <f t="shared" si="13"/>
        <v>34058.21</v>
      </c>
      <c r="F150" s="289">
        <f t="shared" si="14"/>
        <v>35079.956299999998</v>
      </c>
      <c r="G150" s="289"/>
      <c r="H150" s="289">
        <f t="shared" si="17"/>
        <v>35579.956299999998</v>
      </c>
      <c r="I150" s="271"/>
      <c r="J150" s="179">
        <f t="shared" si="18"/>
        <v>36291.555425999999</v>
      </c>
      <c r="K150" s="710"/>
    </row>
    <row r="151" spans="1:11" x14ac:dyDescent="0.3">
      <c r="B151" s="290">
        <v>34173</v>
      </c>
      <c r="C151" s="290"/>
      <c r="D151" s="290">
        <f t="shared" si="13"/>
        <v>34514.730000000003</v>
      </c>
      <c r="F151" s="289">
        <f t="shared" si="14"/>
        <v>35550.171900000001</v>
      </c>
      <c r="G151" s="289"/>
      <c r="H151" s="289">
        <f t="shared" si="17"/>
        <v>36050.171900000001</v>
      </c>
      <c r="I151" s="271"/>
      <c r="J151" s="179">
        <f t="shared" si="18"/>
        <v>36771.175338000001</v>
      </c>
      <c r="K151" s="710"/>
    </row>
    <row r="152" spans="1:11" x14ac:dyDescent="0.3">
      <c r="B152" s="290">
        <v>34415</v>
      </c>
      <c r="C152" s="290"/>
      <c r="D152" s="290">
        <f t="shared" si="13"/>
        <v>34759.15</v>
      </c>
      <c r="F152" s="289">
        <f t="shared" si="14"/>
        <v>35801.924500000001</v>
      </c>
      <c r="G152" s="289"/>
      <c r="H152" s="289">
        <f t="shared" si="17"/>
        <v>36301.924500000001</v>
      </c>
      <c r="I152" s="271"/>
      <c r="J152" s="179">
        <f t="shared" si="18"/>
        <v>37027.96299</v>
      </c>
      <c r="K152" s="710"/>
    </row>
    <row r="153" spans="1:11" x14ac:dyDescent="0.3">
      <c r="B153" s="290">
        <v>34751</v>
      </c>
      <c r="C153" s="290"/>
      <c r="D153" s="290">
        <f t="shared" si="13"/>
        <v>35098.51</v>
      </c>
      <c r="F153" s="289">
        <f t="shared" si="14"/>
        <v>36151.465300000003</v>
      </c>
      <c r="G153" s="289"/>
      <c r="H153" s="289">
        <f t="shared" si="17"/>
        <v>36651.465300000003</v>
      </c>
      <c r="I153" s="271"/>
      <c r="J153" s="179">
        <f t="shared" si="18"/>
        <v>37384.494606000007</v>
      </c>
      <c r="K153" s="710"/>
    </row>
    <row r="154" spans="1:11" x14ac:dyDescent="0.3">
      <c r="A154" s="474" t="s">
        <v>67</v>
      </c>
      <c r="B154" s="290">
        <v>35763</v>
      </c>
      <c r="C154" s="290"/>
      <c r="D154" s="290">
        <f t="shared" si="13"/>
        <v>36120.629999999997</v>
      </c>
      <c r="F154" s="289">
        <f t="shared" si="14"/>
        <v>37204.248899999999</v>
      </c>
      <c r="G154" s="289"/>
      <c r="H154" s="289">
        <f t="shared" si="17"/>
        <v>37704.248899999999</v>
      </c>
      <c r="I154" s="271"/>
      <c r="J154" s="179">
        <f t="shared" si="18"/>
        <v>38458.333877999998</v>
      </c>
      <c r="K154" s="710"/>
    </row>
    <row r="155" spans="1:11" x14ac:dyDescent="0.3">
      <c r="A155" s="474" t="s">
        <v>68</v>
      </c>
      <c r="B155" s="290">
        <v>37052</v>
      </c>
      <c r="C155" s="290"/>
      <c r="D155" s="290">
        <f t="shared" si="13"/>
        <v>37422.519999999997</v>
      </c>
      <c r="F155" s="289">
        <f t="shared" si="14"/>
        <v>38545.195599999999</v>
      </c>
      <c r="G155" s="289"/>
      <c r="H155" s="289">
        <f t="shared" si="17"/>
        <v>39045.195599999999</v>
      </c>
      <c r="J155" s="179">
        <f t="shared" si="18"/>
        <v>39826.099512000001</v>
      </c>
      <c r="K155" s="710"/>
    </row>
    <row r="156" spans="1:11" s="292" customFormat="1" x14ac:dyDescent="0.3">
      <c r="A156" s="473" t="s">
        <v>248</v>
      </c>
      <c r="B156" s="293">
        <v>561.46</v>
      </c>
      <c r="C156" s="293"/>
      <c r="D156" s="293">
        <f t="shared" si="13"/>
        <v>567.07460000000003</v>
      </c>
      <c r="F156" s="293">
        <f t="shared" si="14"/>
        <v>584.08683800000006</v>
      </c>
      <c r="G156" s="293"/>
      <c r="H156" s="293">
        <f t="shared" ref="H156:H164" si="19">IF(F156*0.01&lt;9.58,F156+9.58,F156*1.01)</f>
        <v>593.6668380000001</v>
      </c>
      <c r="J156" s="712">
        <f t="shared" si="18"/>
        <v>605.54017476000013</v>
      </c>
      <c r="K156" s="712"/>
    </row>
    <row r="157" spans="1:11" x14ac:dyDescent="0.3">
      <c r="A157" s="474" t="s">
        <v>247</v>
      </c>
      <c r="B157" s="296">
        <v>571.66999999999996</v>
      </c>
      <c r="C157" s="296"/>
      <c r="D157" s="296">
        <f t="shared" si="13"/>
        <v>577.38670000000002</v>
      </c>
      <c r="F157" s="312">
        <f t="shared" si="14"/>
        <v>594.70830100000001</v>
      </c>
      <c r="G157" s="312"/>
      <c r="H157" s="312">
        <f t="shared" si="19"/>
        <v>604.28830100000005</v>
      </c>
      <c r="I157" s="271"/>
      <c r="J157" s="710">
        <f t="shared" si="18"/>
        <v>616.3740670200001</v>
      </c>
      <c r="K157" s="710"/>
    </row>
    <row r="158" spans="1:11" x14ac:dyDescent="0.3">
      <c r="B158" s="296">
        <v>585.9</v>
      </c>
      <c r="C158" s="296"/>
      <c r="D158" s="296">
        <f t="shared" si="13"/>
        <v>591.75900000000001</v>
      </c>
      <c r="F158" s="312">
        <f t="shared" si="14"/>
        <v>609.51177000000007</v>
      </c>
      <c r="G158" s="312"/>
      <c r="H158" s="312">
        <f t="shared" si="19"/>
        <v>619.09177000000011</v>
      </c>
      <c r="I158" s="271"/>
      <c r="J158" s="710">
        <f t="shared" si="18"/>
        <v>631.47360540000011</v>
      </c>
      <c r="K158" s="710"/>
    </row>
    <row r="159" spans="1:11" x14ac:dyDescent="0.3">
      <c r="B159" s="296">
        <v>597.70000000000005</v>
      </c>
      <c r="C159" s="296"/>
      <c r="D159" s="296">
        <f t="shared" si="13"/>
        <v>603.67700000000002</v>
      </c>
      <c r="F159" s="312">
        <f t="shared" si="14"/>
        <v>621.78731000000005</v>
      </c>
      <c r="G159" s="312"/>
      <c r="H159" s="312">
        <f t="shared" si="19"/>
        <v>631.36731000000009</v>
      </c>
      <c r="I159" s="271"/>
      <c r="J159" s="710">
        <f t="shared" si="18"/>
        <v>643.99465620000012</v>
      </c>
      <c r="K159" s="710"/>
    </row>
    <row r="160" spans="1:11" x14ac:dyDescent="0.3">
      <c r="B160" s="296">
        <v>609.57000000000005</v>
      </c>
      <c r="C160" s="296"/>
      <c r="D160" s="296">
        <f t="shared" si="13"/>
        <v>615.66570000000002</v>
      </c>
      <c r="F160" s="312">
        <f t="shared" si="14"/>
        <v>634.135671</v>
      </c>
      <c r="G160" s="312"/>
      <c r="H160" s="312">
        <f t="shared" si="19"/>
        <v>643.71567100000004</v>
      </c>
      <c r="I160" s="271"/>
      <c r="J160" s="710">
        <f t="shared" si="18"/>
        <v>656.58998442000006</v>
      </c>
      <c r="K160" s="710"/>
    </row>
    <row r="161" spans="1:11" x14ac:dyDescent="0.3">
      <c r="B161" s="296">
        <v>615.29999999999995</v>
      </c>
      <c r="C161" s="296"/>
      <c r="D161" s="296">
        <f t="shared" si="13"/>
        <v>621.45299999999997</v>
      </c>
      <c r="F161" s="312">
        <f t="shared" si="14"/>
        <v>640.09658999999999</v>
      </c>
      <c r="G161" s="312"/>
      <c r="H161" s="312">
        <f t="shared" si="19"/>
        <v>649.67659000000003</v>
      </c>
      <c r="I161" s="271"/>
      <c r="J161" s="710">
        <f t="shared" si="18"/>
        <v>662.67012180000006</v>
      </c>
      <c r="K161" s="710"/>
    </row>
    <row r="162" spans="1:11" x14ac:dyDescent="0.3">
      <c r="B162" s="296">
        <v>626.79999999999995</v>
      </c>
      <c r="C162" s="296"/>
      <c r="D162" s="296">
        <f t="shared" si="13"/>
        <v>633.06799999999998</v>
      </c>
      <c r="F162" s="312">
        <f t="shared" si="14"/>
        <v>652.06003999999996</v>
      </c>
      <c r="G162" s="312"/>
      <c r="H162" s="312">
        <f t="shared" si="19"/>
        <v>661.64004</v>
      </c>
      <c r="I162" s="271"/>
      <c r="J162" s="710">
        <f t="shared" si="18"/>
        <v>674.87284080000006</v>
      </c>
      <c r="K162" s="710"/>
    </row>
    <row r="163" spans="1:11" x14ac:dyDescent="0.3">
      <c r="A163" s="474" t="s">
        <v>67</v>
      </c>
      <c r="B163" s="296">
        <v>642.41999999999996</v>
      </c>
      <c r="C163" s="296"/>
      <c r="D163" s="296">
        <f t="shared" si="13"/>
        <v>648.8442</v>
      </c>
      <c r="F163" s="312">
        <f t="shared" si="14"/>
        <v>668.30952600000001</v>
      </c>
      <c r="G163" s="312"/>
      <c r="H163" s="312">
        <f t="shared" si="19"/>
        <v>677.88952600000005</v>
      </c>
      <c r="I163" s="271"/>
      <c r="J163" s="710">
        <f t="shared" si="18"/>
        <v>691.44731652000007</v>
      </c>
      <c r="K163" s="710"/>
    </row>
    <row r="164" spans="1:11" x14ac:dyDescent="0.3">
      <c r="A164" s="474" t="s">
        <v>68</v>
      </c>
      <c r="B164" s="296">
        <v>659.35</v>
      </c>
      <c r="C164" s="296"/>
      <c r="D164" s="296">
        <f t="shared" si="13"/>
        <v>665.94350000000009</v>
      </c>
      <c r="F164" s="312">
        <f t="shared" si="14"/>
        <v>685.92180500000006</v>
      </c>
      <c r="G164" s="312"/>
      <c r="H164" s="312">
        <f t="shared" si="19"/>
        <v>695.5018050000001</v>
      </c>
      <c r="J164" s="710">
        <f t="shared" si="18"/>
        <v>709.41184110000017</v>
      </c>
      <c r="K164" s="710"/>
    </row>
    <row r="165" spans="1:11" s="292" customFormat="1" x14ac:dyDescent="0.3">
      <c r="A165" s="473" t="s">
        <v>89</v>
      </c>
      <c r="B165" s="293">
        <v>479.98</v>
      </c>
      <c r="C165" s="293">
        <v>479.98</v>
      </c>
      <c r="D165" s="293">
        <f t="shared" si="13"/>
        <v>484.77980000000002</v>
      </c>
      <c r="E165" s="293">
        <f t="shared" si="13"/>
        <v>484.77980000000002</v>
      </c>
      <c r="F165" s="293">
        <f t="shared" si="14"/>
        <v>499.32319400000006</v>
      </c>
      <c r="G165" s="293">
        <f t="shared" si="14"/>
        <v>499.32319400000006</v>
      </c>
      <c r="H165" s="293">
        <f>IF(F165*0.01&lt;9.58,F165+9.58,F165*1.01)</f>
        <v>508.90319400000004</v>
      </c>
      <c r="I165" s="293">
        <f>IF(G165*0.01&lt;9.58,G165+9.58,G165*1.01)</f>
        <v>508.90319400000004</v>
      </c>
      <c r="J165" s="712">
        <f t="shared" si="18"/>
        <v>519.08125788000007</v>
      </c>
      <c r="K165" s="712">
        <f t="shared" si="18"/>
        <v>519.08125788000007</v>
      </c>
    </row>
    <row r="166" spans="1:11" x14ac:dyDescent="0.3">
      <c r="A166" s="474" t="s">
        <v>247</v>
      </c>
      <c r="B166" s="296">
        <v>479.98</v>
      </c>
      <c r="C166" s="296">
        <v>479.98</v>
      </c>
      <c r="D166" s="296">
        <f t="shared" si="13"/>
        <v>484.77980000000002</v>
      </c>
      <c r="E166" s="296">
        <f t="shared" si="13"/>
        <v>484.77980000000002</v>
      </c>
      <c r="F166" s="312">
        <f t="shared" si="14"/>
        <v>499.32319400000006</v>
      </c>
      <c r="G166" s="312">
        <f t="shared" si="14"/>
        <v>499.32319400000006</v>
      </c>
      <c r="H166" s="312">
        <f t="shared" ref="H166:I173" si="20">IF(F166*0.01&lt;9.58,F166+9.58,F166*1.01)</f>
        <v>508.90319400000004</v>
      </c>
      <c r="I166" s="312">
        <f t="shared" si="20"/>
        <v>508.90319400000004</v>
      </c>
      <c r="J166" s="710">
        <f t="shared" si="18"/>
        <v>519.08125788000007</v>
      </c>
      <c r="K166" s="710">
        <f t="shared" si="18"/>
        <v>519.08125788000007</v>
      </c>
    </row>
    <row r="167" spans="1:11" x14ac:dyDescent="0.3">
      <c r="B167" s="296">
        <v>479.98</v>
      </c>
      <c r="C167" s="296">
        <v>479.98</v>
      </c>
      <c r="D167" s="296">
        <f t="shared" si="13"/>
        <v>484.77980000000002</v>
      </c>
      <c r="E167" s="296">
        <f t="shared" si="13"/>
        <v>484.77980000000002</v>
      </c>
      <c r="F167" s="312">
        <f t="shared" si="14"/>
        <v>499.32319400000006</v>
      </c>
      <c r="G167" s="312">
        <f t="shared" si="14"/>
        <v>499.32319400000006</v>
      </c>
      <c r="H167" s="312">
        <f t="shared" si="20"/>
        <v>508.90319400000004</v>
      </c>
      <c r="I167" s="312">
        <f t="shared" si="20"/>
        <v>508.90319400000004</v>
      </c>
      <c r="J167" s="710">
        <f t="shared" si="18"/>
        <v>519.08125788000007</v>
      </c>
      <c r="K167" s="710">
        <f t="shared" si="18"/>
        <v>519.08125788000007</v>
      </c>
    </row>
    <row r="168" spans="1:11" x14ac:dyDescent="0.3">
      <c r="B168" s="296">
        <v>500.53</v>
      </c>
      <c r="C168" s="296">
        <v>479.98</v>
      </c>
      <c r="D168" s="296">
        <f t="shared" si="13"/>
        <v>505.53529999999995</v>
      </c>
      <c r="E168" s="296">
        <f t="shared" si="13"/>
        <v>484.77980000000002</v>
      </c>
      <c r="F168" s="312">
        <f t="shared" si="14"/>
        <v>520.70135899999991</v>
      </c>
      <c r="G168" s="312">
        <f t="shared" si="14"/>
        <v>499.32319400000006</v>
      </c>
      <c r="H168" s="312">
        <f t="shared" si="20"/>
        <v>530.28135899999995</v>
      </c>
      <c r="I168" s="312">
        <f t="shared" si="20"/>
        <v>508.90319400000004</v>
      </c>
      <c r="J168" s="710">
        <f t="shared" si="18"/>
        <v>540.88698618000001</v>
      </c>
      <c r="K168" s="710">
        <f t="shared" si="18"/>
        <v>519.08125788000007</v>
      </c>
    </row>
    <row r="169" spans="1:11" x14ac:dyDescent="0.3">
      <c r="B169" s="296">
        <v>517.35</v>
      </c>
      <c r="C169" s="296">
        <v>479.98</v>
      </c>
      <c r="D169" s="296">
        <f t="shared" si="13"/>
        <v>522.52350000000001</v>
      </c>
      <c r="E169" s="296">
        <f t="shared" si="13"/>
        <v>484.77980000000002</v>
      </c>
      <c r="F169" s="312">
        <f t="shared" si="14"/>
        <v>538.19920500000001</v>
      </c>
      <c r="G169" s="312">
        <f t="shared" si="14"/>
        <v>499.32319400000006</v>
      </c>
      <c r="H169" s="312">
        <f t="shared" si="20"/>
        <v>547.77920500000005</v>
      </c>
      <c r="I169" s="312">
        <f t="shared" si="20"/>
        <v>508.90319400000004</v>
      </c>
      <c r="J169" s="710">
        <f t="shared" si="18"/>
        <v>558.73478910000006</v>
      </c>
      <c r="K169" s="710">
        <f t="shared" si="18"/>
        <v>519.08125788000007</v>
      </c>
    </row>
    <row r="170" spans="1:11" x14ac:dyDescent="0.3">
      <c r="B170" s="296">
        <v>534.14</v>
      </c>
      <c r="C170" s="296">
        <v>500.53</v>
      </c>
      <c r="D170" s="296">
        <f t="shared" si="13"/>
        <v>539.48140000000001</v>
      </c>
      <c r="E170" s="296">
        <f t="shared" si="13"/>
        <v>505.53529999999995</v>
      </c>
      <c r="F170" s="312">
        <f t="shared" si="14"/>
        <v>555.665842</v>
      </c>
      <c r="G170" s="312">
        <f t="shared" si="14"/>
        <v>520.70135899999991</v>
      </c>
      <c r="H170" s="312">
        <f t="shared" si="20"/>
        <v>565.24584200000004</v>
      </c>
      <c r="I170" s="312">
        <f t="shared" si="20"/>
        <v>530.28135899999995</v>
      </c>
      <c r="J170" s="710">
        <f t="shared" si="18"/>
        <v>576.55075884000007</v>
      </c>
      <c r="K170" s="710">
        <f t="shared" si="18"/>
        <v>540.88698618000001</v>
      </c>
    </row>
    <row r="171" spans="1:11" x14ac:dyDescent="0.3">
      <c r="B171" s="296">
        <v>540.94000000000005</v>
      </c>
      <c r="C171" s="296">
        <v>517.35</v>
      </c>
      <c r="D171" s="296">
        <f t="shared" si="13"/>
        <v>546.34940000000006</v>
      </c>
      <c r="E171" s="296">
        <f t="shared" si="13"/>
        <v>522.52350000000001</v>
      </c>
      <c r="F171" s="312">
        <f t="shared" si="14"/>
        <v>562.73988200000008</v>
      </c>
      <c r="G171" s="312">
        <f t="shared" si="14"/>
        <v>538.19920500000001</v>
      </c>
      <c r="H171" s="312">
        <f t="shared" si="20"/>
        <v>572.31988200000012</v>
      </c>
      <c r="I171" s="312">
        <f t="shared" si="20"/>
        <v>547.77920500000005</v>
      </c>
      <c r="J171" s="710">
        <f t="shared" si="18"/>
        <v>583.76627964000011</v>
      </c>
      <c r="K171" s="710">
        <f t="shared" si="18"/>
        <v>558.73478910000006</v>
      </c>
    </row>
    <row r="172" spans="1:11" x14ac:dyDescent="0.3">
      <c r="B172" s="296">
        <v>557.5</v>
      </c>
      <c r="C172" s="296">
        <v>534.14</v>
      </c>
      <c r="D172" s="296">
        <f t="shared" si="13"/>
        <v>563.07500000000005</v>
      </c>
      <c r="E172" s="296">
        <f t="shared" si="13"/>
        <v>539.48140000000001</v>
      </c>
      <c r="F172" s="312">
        <f t="shared" si="14"/>
        <v>579.96725000000004</v>
      </c>
      <c r="G172" s="312">
        <f t="shared" si="14"/>
        <v>555.665842</v>
      </c>
      <c r="H172" s="312">
        <f t="shared" si="20"/>
        <v>589.54725000000008</v>
      </c>
      <c r="I172" s="312">
        <f t="shared" si="20"/>
        <v>565.24584200000004</v>
      </c>
      <c r="J172" s="710">
        <f t="shared" si="18"/>
        <v>601.33819500000004</v>
      </c>
      <c r="K172" s="710">
        <f t="shared" si="18"/>
        <v>576.55075884000007</v>
      </c>
    </row>
    <row r="173" spans="1:11" x14ac:dyDescent="0.3">
      <c r="B173" s="296">
        <v>583.54</v>
      </c>
      <c r="C173" s="296">
        <v>540.94000000000005</v>
      </c>
      <c r="D173" s="296">
        <f t="shared" si="13"/>
        <v>589.37540000000001</v>
      </c>
      <c r="E173" s="296">
        <f t="shared" si="13"/>
        <v>546.34940000000006</v>
      </c>
      <c r="F173" s="312">
        <f t="shared" si="14"/>
        <v>607.05666200000007</v>
      </c>
      <c r="G173" s="312">
        <f t="shared" si="14"/>
        <v>562.73988200000008</v>
      </c>
      <c r="H173" s="312">
        <f t="shared" si="20"/>
        <v>616.63666200000011</v>
      </c>
      <c r="I173" s="312">
        <f t="shared" si="20"/>
        <v>572.31988200000012</v>
      </c>
      <c r="J173" s="710">
        <f t="shared" si="18"/>
        <v>628.96939524000015</v>
      </c>
      <c r="K173" s="710">
        <f t="shared" si="18"/>
        <v>583.76627964000011</v>
      </c>
    </row>
    <row r="174" spans="1:11" x14ac:dyDescent="0.3">
      <c r="B174" s="296">
        <v>590.64</v>
      </c>
      <c r="C174" s="296">
        <v>557.5</v>
      </c>
      <c r="D174" s="296">
        <f t="shared" si="13"/>
        <v>596.54639999999995</v>
      </c>
      <c r="E174" s="296">
        <f t="shared" si="13"/>
        <v>563.07500000000005</v>
      </c>
      <c r="F174" s="312">
        <f t="shared" si="14"/>
        <v>614.44279199999994</v>
      </c>
      <c r="G174" s="312">
        <f t="shared" si="14"/>
        <v>579.96725000000004</v>
      </c>
      <c r="H174" s="312">
        <f>IF(F174*0.01&lt;9.58,F174+9.58,F174*1.01)</f>
        <v>624.02279199999998</v>
      </c>
      <c r="I174" s="312">
        <f>IF(G174*0.01&lt;9.58,G174+9.58,G174*1.01)</f>
        <v>589.54725000000008</v>
      </c>
      <c r="J174" s="710">
        <f t="shared" si="18"/>
        <v>636.50324783999997</v>
      </c>
      <c r="K174" s="710">
        <f t="shared" si="18"/>
        <v>601.33819500000004</v>
      </c>
    </row>
    <row r="175" spans="1:11" x14ac:dyDescent="0.3">
      <c r="B175" s="296"/>
      <c r="C175" s="296">
        <v>583.54</v>
      </c>
      <c r="D175" s="296"/>
      <c r="E175" s="296">
        <f t="shared" si="13"/>
        <v>589.37540000000001</v>
      </c>
      <c r="F175" s="312"/>
      <c r="G175" s="312">
        <f t="shared" si="14"/>
        <v>607.05666200000007</v>
      </c>
      <c r="H175" s="312"/>
      <c r="I175" s="312">
        <f>IF(G175*0.01&lt;9.58,G175+9.58,G175*1.01)</f>
        <v>616.63666200000011</v>
      </c>
      <c r="J175" s="710"/>
      <c r="K175" s="710">
        <f t="shared" si="18"/>
        <v>628.96939524000015</v>
      </c>
    </row>
    <row r="176" spans="1:11" x14ac:dyDescent="0.3">
      <c r="B176" s="296"/>
      <c r="C176" s="296">
        <v>590.64</v>
      </c>
      <c r="D176" s="296"/>
      <c r="E176" s="296">
        <f t="shared" si="13"/>
        <v>596.54639999999995</v>
      </c>
      <c r="F176" s="312"/>
      <c r="G176" s="312">
        <f t="shared" si="14"/>
        <v>614.44279199999994</v>
      </c>
      <c r="H176" s="312"/>
      <c r="I176" s="312">
        <f>IF(G176*0.01&lt;9.58,G176+9.58,G176*1.01)</f>
        <v>624.02279199999998</v>
      </c>
      <c r="J176" s="710"/>
      <c r="K176" s="710">
        <f t="shared" si="18"/>
        <v>636.50324783999997</v>
      </c>
    </row>
    <row r="177" spans="1:43" x14ac:dyDescent="0.3">
      <c r="A177" s="475" t="s">
        <v>67</v>
      </c>
      <c r="B177" s="296">
        <v>608.32000000000005</v>
      </c>
      <c r="C177" s="296">
        <v>608.32000000000005</v>
      </c>
      <c r="D177" s="296">
        <f t="shared" si="13"/>
        <v>614.40320000000008</v>
      </c>
      <c r="E177" s="296">
        <f t="shared" si="13"/>
        <v>614.40320000000008</v>
      </c>
      <c r="F177" s="312">
        <f t="shared" si="14"/>
        <v>632.83529600000008</v>
      </c>
      <c r="G177" s="312">
        <f t="shared" si="14"/>
        <v>632.83529600000008</v>
      </c>
      <c r="H177" s="312">
        <f>IF(F177*0.01&lt;9.58,F177+9.58,F177*1.01)</f>
        <v>642.41529600000013</v>
      </c>
      <c r="I177" s="312">
        <f>IF(G177*0.01&lt;9.58,G177+9.58,G177*1.01)</f>
        <v>642.41529600000013</v>
      </c>
      <c r="J177" s="710">
        <f t="shared" si="18"/>
        <v>655.26360192000016</v>
      </c>
      <c r="K177" s="710">
        <f t="shared" si="18"/>
        <v>655.26360192000016</v>
      </c>
    </row>
    <row r="178" spans="1:43" x14ac:dyDescent="0.3">
      <c r="A178" s="475" t="s">
        <v>68</v>
      </c>
      <c r="B178" s="296">
        <v>624.47</v>
      </c>
      <c r="C178" s="296">
        <v>624.47</v>
      </c>
      <c r="D178" s="296">
        <f t="shared" si="13"/>
        <v>630.71469999999999</v>
      </c>
      <c r="E178" s="296">
        <f t="shared" si="13"/>
        <v>630.71469999999999</v>
      </c>
      <c r="F178" s="312">
        <f t="shared" si="14"/>
        <v>649.63614100000007</v>
      </c>
      <c r="G178" s="312">
        <f t="shared" si="14"/>
        <v>649.63614100000007</v>
      </c>
      <c r="H178" s="312">
        <f>IF(F178*0.01&lt;9.58,F178+9.58,F178*1.01)</f>
        <v>659.21614100000011</v>
      </c>
      <c r="I178" s="312">
        <f>IF(G178*0.01&lt;9.58,G178+9.58,G178*1.01)</f>
        <v>659.21614100000011</v>
      </c>
      <c r="J178" s="710">
        <f t="shared" si="18"/>
        <v>672.40046382000014</v>
      </c>
      <c r="K178" s="710">
        <f t="shared" si="18"/>
        <v>672.40046382000014</v>
      </c>
    </row>
    <row r="179" spans="1:43" s="292" customFormat="1" x14ac:dyDescent="0.3">
      <c r="A179" s="473" t="s">
        <v>249</v>
      </c>
      <c r="B179" s="311">
        <v>43312</v>
      </c>
      <c r="C179" s="311">
        <v>39137</v>
      </c>
      <c r="D179" s="311">
        <f t="shared" si="13"/>
        <v>43745.120000000003</v>
      </c>
      <c r="E179" s="311">
        <f t="shared" si="13"/>
        <v>39528.370000000003</v>
      </c>
      <c r="F179" s="311">
        <f t="shared" si="14"/>
        <v>45057.473600000005</v>
      </c>
      <c r="G179" s="311">
        <f t="shared" si="14"/>
        <v>40714.221100000002</v>
      </c>
      <c r="H179" s="311">
        <f t="shared" ref="H179:I183" si="21">IF(F179*0.01&lt;500,F179+500,F179*1.01)</f>
        <v>45557.473600000005</v>
      </c>
      <c r="I179" s="311">
        <f t="shared" si="21"/>
        <v>41214.221100000002</v>
      </c>
      <c r="J179" s="177">
        <f t="shared" si="18"/>
        <v>46468.623072000002</v>
      </c>
      <c r="K179" s="177">
        <f t="shared" si="18"/>
        <v>42038.505522000007</v>
      </c>
    </row>
    <row r="180" spans="1:43" x14ac:dyDescent="0.3">
      <c r="B180" s="290">
        <v>45085</v>
      </c>
      <c r="C180" s="290">
        <v>41555</v>
      </c>
      <c r="D180" s="290">
        <f t="shared" si="13"/>
        <v>45535.85</v>
      </c>
      <c r="E180" s="290">
        <f t="shared" si="13"/>
        <v>41970.55</v>
      </c>
      <c r="F180" s="289">
        <f>D180*1.03</f>
        <v>46901.925499999998</v>
      </c>
      <c r="G180" s="289">
        <f t="shared" si="14"/>
        <v>43229.666500000007</v>
      </c>
      <c r="H180" s="289">
        <f t="shared" si="21"/>
        <v>47401.925499999998</v>
      </c>
      <c r="I180" s="289">
        <f t="shared" si="21"/>
        <v>43729.666500000007</v>
      </c>
      <c r="J180" s="179">
        <f t="shared" si="18"/>
        <v>48349.964009999996</v>
      </c>
      <c r="K180" s="179">
        <f t="shared" si="18"/>
        <v>44604.25983000001</v>
      </c>
    </row>
    <row r="181" spans="1:43" x14ac:dyDescent="0.3">
      <c r="B181" s="290">
        <v>46912</v>
      </c>
      <c r="C181" s="290">
        <v>43312</v>
      </c>
      <c r="D181" s="290">
        <f t="shared" si="13"/>
        <v>47381.120000000003</v>
      </c>
      <c r="E181" s="290">
        <f t="shared" si="13"/>
        <v>43745.120000000003</v>
      </c>
      <c r="F181" s="289">
        <f t="shared" si="14"/>
        <v>48802.553600000007</v>
      </c>
      <c r="G181" s="289">
        <f t="shared" si="14"/>
        <v>45057.473600000005</v>
      </c>
      <c r="H181" s="289">
        <f t="shared" si="21"/>
        <v>49302.553600000007</v>
      </c>
      <c r="I181" s="289">
        <f t="shared" si="21"/>
        <v>45557.473600000005</v>
      </c>
      <c r="J181" s="179">
        <f t="shared" si="18"/>
        <v>50288.604672000009</v>
      </c>
      <c r="K181" s="179">
        <f t="shared" si="18"/>
        <v>46468.623072000002</v>
      </c>
    </row>
    <row r="182" spans="1:43" x14ac:dyDescent="0.3">
      <c r="B182" s="290">
        <v>48797</v>
      </c>
      <c r="C182" s="290">
        <v>45085</v>
      </c>
      <c r="D182" s="290">
        <f t="shared" si="13"/>
        <v>49284.97</v>
      </c>
      <c r="E182" s="290">
        <f t="shared" si="13"/>
        <v>45535.85</v>
      </c>
      <c r="F182" s="289">
        <f t="shared" si="14"/>
        <v>50763.519100000005</v>
      </c>
      <c r="G182" s="289">
        <f t="shared" si="14"/>
        <v>46901.925499999998</v>
      </c>
      <c r="H182" s="289">
        <f t="shared" si="21"/>
        <v>51271.154291000006</v>
      </c>
      <c r="I182" s="289">
        <f t="shared" si="21"/>
        <v>47401.925499999998</v>
      </c>
      <c r="J182" s="179">
        <f t="shared" si="18"/>
        <v>52296.577376820009</v>
      </c>
      <c r="K182" s="179">
        <f t="shared" si="18"/>
        <v>48349.964009999996</v>
      </c>
    </row>
    <row r="183" spans="1:43" x14ac:dyDescent="0.3">
      <c r="B183" s="290">
        <v>50664</v>
      </c>
      <c r="C183" s="290">
        <v>46912</v>
      </c>
      <c r="D183" s="290">
        <f t="shared" si="13"/>
        <v>51170.64</v>
      </c>
      <c r="E183" s="290">
        <f t="shared" si="13"/>
        <v>47381.120000000003</v>
      </c>
      <c r="F183" s="289">
        <f t="shared" si="14"/>
        <v>52705.7592</v>
      </c>
      <c r="G183" s="289">
        <f t="shared" si="14"/>
        <v>48802.553600000007</v>
      </c>
      <c r="H183" s="289">
        <f t="shared" si="21"/>
        <v>53232.816791999998</v>
      </c>
      <c r="I183" s="289">
        <f t="shared" si="21"/>
        <v>49302.553600000007</v>
      </c>
      <c r="J183" s="179">
        <f t="shared" si="18"/>
        <v>54297.47312784</v>
      </c>
      <c r="K183" s="179">
        <f t="shared" si="18"/>
        <v>50288.604672000009</v>
      </c>
    </row>
    <row r="184" spans="1:43" x14ac:dyDescent="0.3">
      <c r="C184" s="290">
        <v>48797</v>
      </c>
      <c r="D184" s="290"/>
      <c r="E184" s="290">
        <f t="shared" si="13"/>
        <v>49284.97</v>
      </c>
      <c r="F184" s="289"/>
      <c r="G184" s="289">
        <f t="shared" si="14"/>
        <v>50763.519100000005</v>
      </c>
      <c r="H184" s="289"/>
      <c r="I184" s="289">
        <f>IF(G184*0.01&lt;500,G184+500,G184*1.01)</f>
        <v>51271.154291000006</v>
      </c>
      <c r="J184" s="179"/>
      <c r="K184" s="179">
        <f t="shared" si="18"/>
        <v>52296.577376820009</v>
      </c>
    </row>
    <row r="185" spans="1:43" x14ac:dyDescent="0.3">
      <c r="C185" s="290">
        <v>50664</v>
      </c>
      <c r="D185" s="290"/>
      <c r="E185" s="290">
        <f t="shared" si="13"/>
        <v>51170.64</v>
      </c>
      <c r="F185" s="289"/>
      <c r="G185" s="289">
        <f t="shared" si="14"/>
        <v>52705.7592</v>
      </c>
      <c r="H185" s="289"/>
      <c r="I185" s="289">
        <f>IF(G185*0.01&lt;500,G185+500,G185*1.01)</f>
        <v>53232.816791999998</v>
      </c>
      <c r="J185" s="179"/>
      <c r="K185" s="179">
        <f t="shared" si="18"/>
        <v>54297.47312784</v>
      </c>
    </row>
    <row r="186" spans="1:43" s="292" customFormat="1" x14ac:dyDescent="0.3">
      <c r="A186" s="473" t="s">
        <v>194</v>
      </c>
      <c r="B186" s="311">
        <v>53454</v>
      </c>
      <c r="C186" s="311"/>
      <c r="D186" s="311">
        <f t="shared" si="13"/>
        <v>53988.54</v>
      </c>
      <c r="F186" s="311">
        <f t="shared" si="14"/>
        <v>55608.196200000006</v>
      </c>
      <c r="G186" s="311"/>
      <c r="H186" s="311">
        <f t="shared" ref="H186:H192" si="22">IF(F186*0.01&lt;500,F186+500,F186*1.01)</f>
        <v>56164.27816200001</v>
      </c>
      <c r="J186" s="177">
        <f t="shared" si="18"/>
        <v>57287.563725240012</v>
      </c>
      <c r="K186" s="177"/>
    </row>
    <row r="187" spans="1:43" x14ac:dyDescent="0.3">
      <c r="B187" s="290">
        <v>55378</v>
      </c>
      <c r="C187" s="290"/>
      <c r="D187" s="290">
        <f t="shared" si="13"/>
        <v>55931.78</v>
      </c>
      <c r="F187" s="289">
        <f t="shared" si="14"/>
        <v>57609.733399999997</v>
      </c>
      <c r="G187" s="289"/>
      <c r="H187" s="289">
        <f t="shared" si="22"/>
        <v>58185.830733999996</v>
      </c>
      <c r="J187" s="179">
        <f t="shared" si="18"/>
        <v>59349.547348679997</v>
      </c>
      <c r="K187" s="179"/>
    </row>
    <row r="188" spans="1:43" x14ac:dyDescent="0.3">
      <c r="B188" s="290">
        <v>57391</v>
      </c>
      <c r="C188" s="290"/>
      <c r="D188" s="290">
        <f t="shared" si="13"/>
        <v>57964.91</v>
      </c>
      <c r="F188" s="289">
        <f t="shared" si="14"/>
        <v>59703.857300000003</v>
      </c>
      <c r="G188" s="289"/>
      <c r="H188" s="289">
        <f t="shared" si="22"/>
        <v>60300.895873000001</v>
      </c>
      <c r="J188" s="179">
        <f t="shared" si="18"/>
        <v>61506.913790459999</v>
      </c>
      <c r="K188" s="179"/>
    </row>
    <row r="189" spans="1:43" x14ac:dyDescent="0.3">
      <c r="B189" s="290">
        <v>59447</v>
      </c>
      <c r="C189" s="290"/>
      <c r="D189" s="290">
        <f t="shared" si="13"/>
        <v>60041.47</v>
      </c>
      <c r="F189" s="289">
        <f t="shared" si="14"/>
        <v>61842.714100000005</v>
      </c>
      <c r="G189" s="289"/>
      <c r="H189" s="289">
        <f t="shared" si="22"/>
        <v>62461.141241000005</v>
      </c>
      <c r="J189" s="179">
        <f t="shared" si="18"/>
        <v>63710.364065820009</v>
      </c>
      <c r="K189" s="179"/>
    </row>
    <row r="190" spans="1:43" x14ac:dyDescent="0.3">
      <c r="B190" s="290">
        <v>61546</v>
      </c>
      <c r="C190" s="290"/>
      <c r="D190" s="290">
        <f t="shared" si="13"/>
        <v>62161.46</v>
      </c>
      <c r="F190" s="289">
        <f t="shared" si="14"/>
        <v>64026.303800000002</v>
      </c>
      <c r="G190" s="289"/>
      <c r="H190" s="289">
        <f t="shared" si="22"/>
        <v>64666.566837999999</v>
      </c>
      <c r="J190" s="179">
        <f t="shared" si="18"/>
        <v>65959.898174760005</v>
      </c>
      <c r="K190" s="179"/>
    </row>
    <row r="191" spans="1:43" x14ac:dyDescent="0.3">
      <c r="A191" s="474" t="s">
        <v>173</v>
      </c>
      <c r="B191" s="290">
        <v>62831</v>
      </c>
      <c r="C191" s="290"/>
      <c r="D191" s="290">
        <f t="shared" si="13"/>
        <v>63459.31</v>
      </c>
      <c r="F191" s="289">
        <f t="shared" si="14"/>
        <v>65363.0893</v>
      </c>
      <c r="G191" s="289"/>
      <c r="H191" s="289">
        <f t="shared" si="22"/>
        <v>66016.720193000001</v>
      </c>
      <c r="I191" s="271"/>
      <c r="J191" s="179">
        <f t="shared" si="18"/>
        <v>67337.054596860005</v>
      </c>
      <c r="K191" s="179"/>
      <c r="L191" s="271"/>
      <c r="M191" s="271"/>
      <c r="N191" s="271"/>
      <c r="O191" s="271"/>
      <c r="P191" s="271"/>
      <c r="Q191" s="271"/>
      <c r="R191" s="271"/>
      <c r="S191" s="271"/>
      <c r="T191" s="271"/>
      <c r="U191" s="271"/>
      <c r="V191" s="271"/>
      <c r="W191" s="271"/>
      <c r="X191" s="271"/>
      <c r="Y191" s="271"/>
      <c r="Z191" s="271"/>
      <c r="AA191" s="271"/>
      <c r="AB191" s="271"/>
      <c r="AC191" s="271"/>
      <c r="AD191" s="271"/>
      <c r="AE191" s="271"/>
      <c r="AF191" s="271"/>
      <c r="AG191" s="271"/>
      <c r="AH191" s="271"/>
      <c r="AI191" s="271"/>
      <c r="AJ191" s="271"/>
      <c r="AK191" s="271"/>
      <c r="AL191" s="271"/>
      <c r="AM191" s="271"/>
      <c r="AN191" s="271"/>
      <c r="AO191" s="271"/>
      <c r="AP191" s="271"/>
      <c r="AQ191" s="271"/>
    </row>
    <row r="192" spans="1:43" s="292" customFormat="1" ht="16.2" thickBot="1" x14ac:dyDescent="0.35">
      <c r="A192" s="473" t="s">
        <v>250</v>
      </c>
      <c r="B192" s="313">
        <v>61361</v>
      </c>
      <c r="C192" s="311"/>
      <c r="D192" s="313">
        <f t="shared" si="13"/>
        <v>61974.61</v>
      </c>
      <c r="F192" s="289">
        <f t="shared" si="14"/>
        <v>63833.848300000005</v>
      </c>
      <c r="G192" s="289"/>
      <c r="H192" s="289">
        <f t="shared" si="22"/>
        <v>64472.186783000005</v>
      </c>
      <c r="I192" s="271"/>
      <c r="J192" s="179">
        <f t="shared" si="18"/>
        <v>65761.630518660008</v>
      </c>
      <c r="K192" s="179"/>
      <c r="L192" s="271"/>
      <c r="M192" s="271"/>
      <c r="N192" s="271"/>
      <c r="O192" s="271"/>
      <c r="P192" s="271"/>
      <c r="Q192" s="271"/>
      <c r="R192" s="271"/>
      <c r="S192" s="271"/>
      <c r="T192" s="271"/>
      <c r="U192" s="271"/>
      <c r="V192" s="271"/>
      <c r="W192" s="271"/>
      <c r="X192" s="271"/>
      <c r="Y192" s="271"/>
      <c r="Z192" s="271"/>
      <c r="AA192" s="271"/>
      <c r="AB192" s="271"/>
      <c r="AC192" s="271"/>
      <c r="AD192" s="271"/>
      <c r="AE192" s="271"/>
      <c r="AF192" s="271"/>
      <c r="AG192" s="271"/>
      <c r="AH192" s="271"/>
      <c r="AI192" s="271"/>
      <c r="AJ192" s="271"/>
      <c r="AK192" s="271"/>
      <c r="AL192" s="271"/>
      <c r="AM192" s="271"/>
      <c r="AN192" s="271"/>
      <c r="AO192" s="271"/>
      <c r="AP192" s="271"/>
      <c r="AQ192" s="271"/>
    </row>
    <row r="193" spans="1:21" s="417" customFormat="1" ht="32.4" thickTop="1" thickBot="1" x14ac:dyDescent="0.35">
      <c r="A193" s="470" t="s">
        <v>251</v>
      </c>
      <c r="B193" s="412"/>
      <c r="C193" s="411" t="s">
        <v>252</v>
      </c>
      <c r="D193" s="411" t="s">
        <v>253</v>
      </c>
      <c r="E193" s="411" t="s">
        <v>254</v>
      </c>
      <c r="F193" s="413">
        <v>44593</v>
      </c>
      <c r="G193" s="414" t="s">
        <v>255</v>
      </c>
      <c r="H193" s="414" t="s">
        <v>256</v>
      </c>
      <c r="I193" s="414" t="s">
        <v>257</v>
      </c>
      <c r="J193" s="415">
        <v>44594</v>
      </c>
      <c r="K193" s="414" t="s">
        <v>258</v>
      </c>
      <c r="L193" s="414" t="s">
        <v>259</v>
      </c>
      <c r="M193" s="414" t="s">
        <v>260</v>
      </c>
      <c r="N193" s="415">
        <v>44835</v>
      </c>
      <c r="O193" s="416" t="s">
        <v>261</v>
      </c>
      <c r="P193" s="416" t="s">
        <v>262</v>
      </c>
      <c r="Q193" s="416" t="s">
        <v>263</v>
      </c>
      <c r="R193" s="415">
        <v>44621</v>
      </c>
      <c r="S193" s="416" t="s">
        <v>377</v>
      </c>
      <c r="T193" s="416" t="s">
        <v>378</v>
      </c>
      <c r="U193" s="416" t="s">
        <v>379</v>
      </c>
    </row>
    <row r="194" spans="1:21" ht="16.2" thickTop="1" x14ac:dyDescent="0.3">
      <c r="B194" s="290">
        <v>85599</v>
      </c>
      <c r="C194" s="290">
        <v>91914</v>
      </c>
      <c r="D194" s="290">
        <v>89962</v>
      </c>
      <c r="E194" s="290">
        <v>96617</v>
      </c>
      <c r="F194" s="376">
        <f t="shared" ref="F194:I200" si="23">B194*1.01</f>
        <v>86454.99</v>
      </c>
      <c r="G194" s="377">
        <f t="shared" si="23"/>
        <v>92833.14</v>
      </c>
      <c r="H194" s="377">
        <f t="shared" si="23"/>
        <v>90861.62</v>
      </c>
      <c r="I194" s="377">
        <f t="shared" si="23"/>
        <v>97583.17</v>
      </c>
      <c r="J194" s="711">
        <f>F194*1.03</f>
        <v>89048.639700000014</v>
      </c>
      <c r="K194" s="711">
        <f>G194*1.03</f>
        <v>95618.1342</v>
      </c>
      <c r="L194" s="290">
        <f>H194*1.03</f>
        <v>93587.468599999993</v>
      </c>
      <c r="M194" s="290">
        <f>I194*1.03</f>
        <v>100510.6651</v>
      </c>
      <c r="N194" s="290">
        <f>J194*1.01</f>
        <v>89939.126097000015</v>
      </c>
      <c r="O194" s="290">
        <f t="shared" ref="O194:Q200" si="24">K194*1.01</f>
        <v>96574.315541999997</v>
      </c>
      <c r="P194" s="290">
        <f t="shared" si="24"/>
        <v>94523.343285999988</v>
      </c>
      <c r="Q194" s="290">
        <f t="shared" si="24"/>
        <v>101515.77175099999</v>
      </c>
      <c r="R194" s="290">
        <f>N194*1.02</f>
        <v>91737.908618940011</v>
      </c>
      <c r="S194" s="290">
        <f>O194*1.02</f>
        <v>98505.801852839999</v>
      </c>
      <c r="T194" s="290">
        <f t="shared" ref="T194:U200" si="25">P194*1.02</f>
        <v>96413.810151719983</v>
      </c>
      <c r="U194" s="290">
        <f t="shared" si="25"/>
        <v>103546.08718602</v>
      </c>
    </row>
    <row r="195" spans="1:21" x14ac:dyDescent="0.3">
      <c r="B195" s="290">
        <v>89112</v>
      </c>
      <c r="C195" s="290">
        <v>95594</v>
      </c>
      <c r="D195" s="290">
        <v>93666</v>
      </c>
      <c r="E195" s="290">
        <v>100484</v>
      </c>
      <c r="F195" s="376">
        <f t="shared" si="23"/>
        <v>90003.12</v>
      </c>
      <c r="G195" s="377">
        <f t="shared" si="23"/>
        <v>96549.94</v>
      </c>
      <c r="H195" s="377">
        <f t="shared" si="23"/>
        <v>94602.66</v>
      </c>
      <c r="I195" s="377">
        <f t="shared" si="23"/>
        <v>101488.84</v>
      </c>
      <c r="J195" s="711">
        <f t="shared" ref="J195:K200" si="26">F195*1.03</f>
        <v>92703.213600000003</v>
      </c>
      <c r="K195" s="711">
        <f t="shared" si="26"/>
        <v>99446.438200000004</v>
      </c>
      <c r="L195" s="290">
        <f t="shared" ref="L195:M200" si="27">H195*1.03</f>
        <v>97440.73980000001</v>
      </c>
      <c r="M195" s="290">
        <f t="shared" si="27"/>
        <v>104533.5052</v>
      </c>
      <c r="N195" s="290">
        <f t="shared" ref="N195:N200" si="28">J195*1.01</f>
        <v>93630.245735999997</v>
      </c>
      <c r="O195" s="290">
        <f t="shared" si="24"/>
        <v>100440.90258200001</v>
      </c>
      <c r="P195" s="290">
        <f t="shared" si="24"/>
        <v>98415.147198000006</v>
      </c>
      <c r="Q195" s="290">
        <f t="shared" si="24"/>
        <v>105578.84025199999</v>
      </c>
      <c r="R195" s="290">
        <f t="shared" ref="R195:R200" si="29">N195*1.02</f>
        <v>95502.850650719993</v>
      </c>
      <c r="S195" s="290">
        <f t="shared" ref="S195:S200" si="30">O195*1.02</f>
        <v>102449.72063364001</v>
      </c>
      <c r="T195" s="290">
        <f t="shared" si="25"/>
        <v>100383.45014196001</v>
      </c>
      <c r="U195" s="290">
        <f t="shared" si="25"/>
        <v>107690.41705704</v>
      </c>
    </row>
    <row r="196" spans="1:21" x14ac:dyDescent="0.3">
      <c r="B196" s="290">
        <v>92606</v>
      </c>
      <c r="C196" s="290">
        <v>99288</v>
      </c>
      <c r="D196" s="290">
        <v>97341</v>
      </c>
      <c r="E196" s="290">
        <v>104371</v>
      </c>
      <c r="F196" s="376">
        <f t="shared" si="23"/>
        <v>93532.06</v>
      </c>
      <c r="G196" s="377">
        <f t="shared" si="23"/>
        <v>100280.88</v>
      </c>
      <c r="H196" s="377">
        <f t="shared" si="23"/>
        <v>98314.41</v>
      </c>
      <c r="I196" s="377">
        <f t="shared" si="23"/>
        <v>105414.71</v>
      </c>
      <c r="J196" s="711">
        <f t="shared" si="26"/>
        <v>96338.021800000002</v>
      </c>
      <c r="K196" s="711">
        <f t="shared" si="26"/>
        <v>103289.3064</v>
      </c>
      <c r="L196" s="290">
        <f t="shared" si="27"/>
        <v>101263.8423</v>
      </c>
      <c r="M196" s="290">
        <f t="shared" si="27"/>
        <v>108577.15130000001</v>
      </c>
      <c r="N196" s="290">
        <f t="shared" si="28"/>
        <v>97301.402018000008</v>
      </c>
      <c r="O196" s="290">
        <f t="shared" si="24"/>
        <v>104322.199464</v>
      </c>
      <c r="P196" s="290">
        <f t="shared" si="24"/>
        <v>102276.480723</v>
      </c>
      <c r="Q196" s="290">
        <f t="shared" si="24"/>
        <v>109662.92281300001</v>
      </c>
      <c r="R196" s="290">
        <f t="shared" si="29"/>
        <v>99247.430058360012</v>
      </c>
      <c r="S196" s="290">
        <f t="shared" si="30"/>
        <v>106408.64345328</v>
      </c>
      <c r="T196" s="290">
        <f t="shared" si="25"/>
        <v>104322.01033746</v>
      </c>
      <c r="U196" s="290">
        <f t="shared" si="25"/>
        <v>111856.18126926001</v>
      </c>
    </row>
    <row r="197" spans="1:21" x14ac:dyDescent="0.3">
      <c r="B197" s="290">
        <v>96128</v>
      </c>
      <c r="C197" s="290">
        <v>102969</v>
      </c>
      <c r="D197" s="290">
        <v>101013</v>
      </c>
      <c r="E197" s="290">
        <v>108248</v>
      </c>
      <c r="F197" s="376">
        <f t="shared" si="23"/>
        <v>97089.279999999999</v>
      </c>
      <c r="G197" s="377">
        <f t="shared" si="23"/>
        <v>103998.69</v>
      </c>
      <c r="H197" s="377">
        <f t="shared" si="23"/>
        <v>102023.13</v>
      </c>
      <c r="I197" s="377">
        <f t="shared" si="23"/>
        <v>109330.48</v>
      </c>
      <c r="J197" s="711">
        <f t="shared" si="26"/>
        <v>100001.9584</v>
      </c>
      <c r="K197" s="711">
        <f t="shared" si="26"/>
        <v>107118.6507</v>
      </c>
      <c r="L197" s="290">
        <f t="shared" si="27"/>
        <v>105083.8239</v>
      </c>
      <c r="M197" s="290">
        <f t="shared" si="27"/>
        <v>112610.3944</v>
      </c>
      <c r="N197" s="290">
        <f t="shared" si="28"/>
        <v>101001.977984</v>
      </c>
      <c r="O197" s="290">
        <f t="shared" si="24"/>
        <v>108189.837207</v>
      </c>
      <c r="P197" s="290">
        <f t="shared" si="24"/>
        <v>106134.66213900001</v>
      </c>
      <c r="Q197" s="290">
        <f t="shared" si="24"/>
        <v>113736.49834400001</v>
      </c>
      <c r="R197" s="290">
        <f t="shared" si="29"/>
        <v>103022.01754368001</v>
      </c>
      <c r="S197" s="290">
        <f t="shared" si="30"/>
        <v>110353.63395114</v>
      </c>
      <c r="T197" s="290">
        <f t="shared" si="25"/>
        <v>108257.35538178001</v>
      </c>
      <c r="U197" s="290">
        <f t="shared" si="25"/>
        <v>116011.22831088</v>
      </c>
    </row>
    <row r="198" spans="1:21" x14ac:dyDescent="0.3">
      <c r="B198" s="290">
        <v>99094</v>
      </c>
      <c r="C198" s="290">
        <v>106112</v>
      </c>
      <c r="D198" s="290">
        <v>104168</v>
      </c>
      <c r="E198" s="290">
        <v>111557</v>
      </c>
      <c r="F198" s="376">
        <f t="shared" si="23"/>
        <v>100084.94</v>
      </c>
      <c r="G198" s="377">
        <f t="shared" si="23"/>
        <v>107173.12</v>
      </c>
      <c r="H198" s="377">
        <f t="shared" si="23"/>
        <v>105209.68000000001</v>
      </c>
      <c r="I198" s="377">
        <f t="shared" si="23"/>
        <v>112672.57</v>
      </c>
      <c r="J198" s="711">
        <f t="shared" si="26"/>
        <v>103087.48820000001</v>
      </c>
      <c r="K198" s="711">
        <f t="shared" si="26"/>
        <v>110388.31359999999</v>
      </c>
      <c r="L198" s="290">
        <f t="shared" si="27"/>
        <v>108365.97040000001</v>
      </c>
      <c r="M198" s="290">
        <f t="shared" si="27"/>
        <v>116052.74710000001</v>
      </c>
      <c r="N198" s="290">
        <f t="shared" si="28"/>
        <v>104118.36308200001</v>
      </c>
      <c r="O198" s="290">
        <f t="shared" si="24"/>
        <v>111492.196736</v>
      </c>
      <c r="P198" s="290">
        <f t="shared" si="24"/>
        <v>109449.63010400001</v>
      </c>
      <c r="Q198" s="290">
        <f t="shared" si="24"/>
        <v>117213.274571</v>
      </c>
      <c r="R198" s="290">
        <f t="shared" si="29"/>
        <v>106200.73034364001</v>
      </c>
      <c r="S198" s="290">
        <f t="shared" si="30"/>
        <v>113722.04067072</v>
      </c>
      <c r="T198" s="290">
        <f t="shared" si="25"/>
        <v>111638.62270608002</v>
      </c>
      <c r="U198" s="290">
        <f t="shared" si="25"/>
        <v>119557.54006242</v>
      </c>
    </row>
    <row r="199" spans="1:21" x14ac:dyDescent="0.3">
      <c r="A199" s="474" t="s">
        <v>67</v>
      </c>
      <c r="B199" s="290">
        <v>102172</v>
      </c>
      <c r="C199" s="290">
        <v>109427</v>
      </c>
      <c r="D199" s="290">
        <v>107407</v>
      </c>
      <c r="E199" s="290">
        <v>115040</v>
      </c>
      <c r="F199" s="376">
        <f t="shared" si="23"/>
        <v>103193.72</v>
      </c>
      <c r="G199" s="377">
        <f t="shared" si="23"/>
        <v>110521.27</v>
      </c>
      <c r="H199" s="377">
        <f t="shared" si="23"/>
        <v>108481.07</v>
      </c>
      <c r="I199" s="377">
        <f t="shared" si="23"/>
        <v>116190.39999999999</v>
      </c>
      <c r="J199" s="711">
        <f t="shared" si="26"/>
        <v>106289.5316</v>
      </c>
      <c r="K199" s="711">
        <f t="shared" si="26"/>
        <v>113836.9081</v>
      </c>
      <c r="L199" s="290">
        <f t="shared" si="27"/>
        <v>111735.50210000001</v>
      </c>
      <c r="M199" s="290">
        <f t="shared" si="27"/>
        <v>119676.11199999999</v>
      </c>
      <c r="N199" s="290">
        <f t="shared" si="28"/>
        <v>107352.426916</v>
      </c>
      <c r="O199" s="290">
        <f t="shared" si="24"/>
        <v>114975.277181</v>
      </c>
      <c r="P199" s="290">
        <f t="shared" si="24"/>
        <v>112852.85712100001</v>
      </c>
      <c r="Q199" s="290">
        <f t="shared" si="24"/>
        <v>120872.87311999999</v>
      </c>
      <c r="R199" s="290">
        <f t="shared" si="29"/>
        <v>109499.47545432</v>
      </c>
      <c r="S199" s="290">
        <f t="shared" si="30"/>
        <v>117274.78272462</v>
      </c>
      <c r="T199" s="290">
        <f t="shared" si="25"/>
        <v>115109.91426342001</v>
      </c>
      <c r="U199" s="290">
        <f t="shared" si="25"/>
        <v>123290.3305824</v>
      </c>
    </row>
    <row r="200" spans="1:21" x14ac:dyDescent="0.3">
      <c r="A200" s="474" t="s">
        <v>68</v>
      </c>
      <c r="B200" s="290">
        <v>105244</v>
      </c>
      <c r="C200" s="290">
        <v>112735</v>
      </c>
      <c r="D200" s="290">
        <v>110643</v>
      </c>
      <c r="E200" s="290">
        <v>118525</v>
      </c>
      <c r="F200" s="376">
        <f t="shared" si="23"/>
        <v>106296.44</v>
      </c>
      <c r="G200" s="377">
        <f t="shared" si="23"/>
        <v>113862.35</v>
      </c>
      <c r="H200" s="377">
        <f t="shared" si="23"/>
        <v>111749.43000000001</v>
      </c>
      <c r="I200" s="377">
        <f t="shared" si="23"/>
        <v>119710.25</v>
      </c>
      <c r="J200" s="711">
        <f t="shared" si="26"/>
        <v>109485.33320000001</v>
      </c>
      <c r="K200" s="711">
        <f t="shared" si="26"/>
        <v>117278.22050000001</v>
      </c>
      <c r="L200" s="290">
        <f t="shared" si="27"/>
        <v>115101.91290000001</v>
      </c>
      <c r="M200" s="290">
        <f t="shared" si="27"/>
        <v>123301.55750000001</v>
      </c>
      <c r="N200" s="290">
        <f t="shared" si="28"/>
        <v>110580.18653200001</v>
      </c>
      <c r="O200" s="290">
        <f t="shared" si="24"/>
        <v>118451.00270500001</v>
      </c>
      <c r="P200" s="290">
        <f t="shared" si="24"/>
        <v>116252.93202900002</v>
      </c>
      <c r="Q200" s="290">
        <f t="shared" si="24"/>
        <v>124534.57307500001</v>
      </c>
      <c r="R200" s="290">
        <f t="shared" si="29"/>
        <v>112791.79026264</v>
      </c>
      <c r="S200" s="290">
        <f t="shared" si="30"/>
        <v>120820.02275910001</v>
      </c>
      <c r="T200" s="290">
        <f t="shared" si="25"/>
        <v>118577.99066958002</v>
      </c>
      <c r="U200" s="290">
        <f t="shared" si="25"/>
        <v>127025.26453650001</v>
      </c>
    </row>
    <row r="201" spans="1:21" x14ac:dyDescent="0.3">
      <c r="F201" s="375"/>
      <c r="G201" s="375"/>
      <c r="H201" s="375"/>
      <c r="I201" s="375"/>
    </row>
    <row r="202" spans="1:21" x14ac:dyDescent="0.3">
      <c r="F202" s="375"/>
      <c r="G202" s="375"/>
      <c r="H202" s="375"/>
      <c r="I202" s="375"/>
    </row>
    <row r="203" spans="1:21" x14ac:dyDescent="0.3">
      <c r="F203" s="278"/>
      <c r="G203" s="278"/>
    </row>
    <row r="204" spans="1:21" ht="15.75" customHeight="1" x14ac:dyDescent="0.3">
      <c r="A204" s="5"/>
      <c r="B204" s="732" t="s">
        <v>338</v>
      </c>
      <c r="C204" s="732"/>
      <c r="D204" s="732"/>
      <c r="E204" s="341"/>
      <c r="F204" s="734" t="s">
        <v>340</v>
      </c>
      <c r="G204" s="735"/>
      <c r="H204" s="735"/>
      <c r="I204" s="735"/>
      <c r="J204" s="735"/>
      <c r="K204" s="735"/>
      <c r="L204" s="735"/>
      <c r="M204" s="735"/>
    </row>
    <row r="205" spans="1:21" x14ac:dyDescent="0.3">
      <c r="A205" s="5"/>
      <c r="B205" s="428"/>
      <c r="C205" s="428"/>
      <c r="D205" s="428"/>
      <c r="E205" s="341"/>
      <c r="F205" s="429"/>
      <c r="G205" s="429"/>
      <c r="H205" s="429"/>
      <c r="I205" s="429"/>
      <c r="J205" s="429"/>
    </row>
    <row r="206" spans="1:21" ht="31.2" x14ac:dyDescent="0.3">
      <c r="A206" s="476"/>
      <c r="B206" s="430">
        <v>44470</v>
      </c>
      <c r="C206" s="430">
        <v>44593</v>
      </c>
      <c r="D206" s="430">
        <v>44743</v>
      </c>
      <c r="E206" s="341"/>
      <c r="F206" s="431" t="s">
        <v>345</v>
      </c>
      <c r="G206" s="431" t="s">
        <v>346</v>
      </c>
      <c r="H206" s="431" t="s">
        <v>347</v>
      </c>
      <c r="J206" s="431" t="s">
        <v>372</v>
      </c>
    </row>
    <row r="207" spans="1:21" x14ac:dyDescent="0.3">
      <c r="A207" s="471" t="s">
        <v>349</v>
      </c>
      <c r="B207" s="432">
        <v>156067</v>
      </c>
      <c r="C207" s="433">
        <f>ROUND(B207*1.01, 0)</f>
        <v>157628</v>
      </c>
      <c r="D207" s="433">
        <v>158644</v>
      </c>
      <c r="E207" s="341"/>
      <c r="F207" s="433">
        <f>ROUND(C207+E211,0)</f>
        <v>161341</v>
      </c>
      <c r="G207" s="433">
        <f>ROUND((D207+E211),0)</f>
        <v>162357</v>
      </c>
      <c r="H207" s="433">
        <f>ROUND((G207*1.01),0)</f>
        <v>163981</v>
      </c>
      <c r="J207" s="433">
        <f>ROUND((H207*1.02),0)</f>
        <v>167261</v>
      </c>
    </row>
    <row r="208" spans="1:21" x14ac:dyDescent="0.3">
      <c r="A208" s="472"/>
      <c r="B208" s="733" t="s">
        <v>339</v>
      </c>
      <c r="C208" s="733"/>
      <c r="D208" s="733"/>
      <c r="E208" s="733"/>
      <c r="F208" s="434"/>
      <c r="G208" s="434"/>
      <c r="H208" s="435"/>
      <c r="I208" s="421"/>
    </row>
    <row r="209" spans="1:12" x14ac:dyDescent="0.3">
      <c r="A209" s="418"/>
      <c r="B209" s="396"/>
      <c r="C209" s="397"/>
      <c r="D209" s="397"/>
      <c r="E209" s="397"/>
      <c r="F209" s="423"/>
      <c r="G209" s="423"/>
      <c r="H209" s="422"/>
      <c r="I209" s="421"/>
    </row>
    <row r="210" spans="1:12" ht="28.8" x14ac:dyDescent="0.3">
      <c r="A210" s="418"/>
      <c r="B210" s="400" t="s">
        <v>341</v>
      </c>
      <c r="C210" s="401" t="s">
        <v>342</v>
      </c>
      <c r="D210" s="401" t="s">
        <v>343</v>
      </c>
      <c r="E210" s="401" t="s">
        <v>344</v>
      </c>
      <c r="F210" s="423"/>
      <c r="G210" s="423"/>
      <c r="H210" s="422"/>
      <c r="I210" s="421"/>
    </row>
    <row r="211" spans="1:12" x14ac:dyDescent="0.3">
      <c r="A211" s="418"/>
      <c r="B211" s="403">
        <f>D207-C207</f>
        <v>1016</v>
      </c>
      <c r="C211" s="404">
        <f>B211/C207</f>
        <v>6.4455553581850939E-3</v>
      </c>
      <c r="D211" s="404">
        <f>3%-C211</f>
        <v>2.3554444641814904E-2</v>
      </c>
      <c r="E211" s="405">
        <f>ROUND((D211*C207),0)</f>
        <v>3713</v>
      </c>
      <c r="F211" s="422"/>
      <c r="G211" s="423"/>
      <c r="H211" s="423"/>
      <c r="I211" s="422"/>
      <c r="L211" s="421"/>
    </row>
    <row r="212" spans="1:12" x14ac:dyDescent="0.3">
      <c r="A212" s="418"/>
      <c r="B212" s="419"/>
      <c r="C212" s="420"/>
      <c r="D212" s="421"/>
      <c r="E212" s="421"/>
      <c r="F212" s="422"/>
      <c r="G212" s="423"/>
      <c r="H212" s="423"/>
      <c r="I212" s="422"/>
      <c r="L212" s="421"/>
    </row>
    <row r="213" spans="1:12" x14ac:dyDescent="0.3">
      <c r="A213" s="418"/>
      <c r="B213" s="419"/>
      <c r="C213" s="420"/>
      <c r="D213" s="421"/>
      <c r="E213" s="421"/>
      <c r="F213" s="422"/>
      <c r="G213" s="423"/>
      <c r="H213" s="423"/>
      <c r="I213" s="422"/>
      <c r="L213" s="421"/>
    </row>
    <row r="214" spans="1:12" s="32" customFormat="1" ht="30.75" customHeight="1" thickBot="1" x14ac:dyDescent="0.3">
      <c r="A214" s="724" t="s">
        <v>324</v>
      </c>
      <c r="B214" s="725"/>
      <c r="C214" s="725"/>
      <c r="D214" s="725"/>
      <c r="E214" s="725"/>
      <c r="F214" s="725"/>
      <c r="G214" s="725"/>
      <c r="H214" s="725"/>
      <c r="I214" s="726"/>
      <c r="J214" s="704"/>
      <c r="K214" s="704"/>
    </row>
    <row r="215" spans="1:12" ht="16.2" thickTop="1" x14ac:dyDescent="0.3"/>
    <row r="216" spans="1:12" x14ac:dyDescent="0.3">
      <c r="A216" s="84"/>
      <c r="B216" s="278"/>
      <c r="F216" s="278"/>
      <c r="G216" s="278"/>
    </row>
  </sheetData>
  <mergeCells count="4">
    <mergeCell ref="A214:I214"/>
    <mergeCell ref="B204:D204"/>
    <mergeCell ref="B208:E208"/>
    <mergeCell ref="F204:M204"/>
  </mergeCells>
  <hyperlinks>
    <hyperlink ref="A214" location="'Table of Contents'!A1" display="Link to Table of Contents "/>
  </hyperlinks>
  <pageMargins left="0.7" right="0.7" top="0.75" bottom="0.75" header="0.3" footer="0.3"/>
  <pageSetup paperSize="9" scale="28" fitToHeight="0" orientation="landscape" r:id="rId1"/>
  <ignoredErrors>
    <ignoredError sqref="R195:R200" formula="1"/>
  </ignoredErrors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M144"/>
  <sheetViews>
    <sheetView workbookViewId="0">
      <pane ySplit="1" topLeftCell="A20" activePane="bottomLeft" state="frozen"/>
      <selection pane="bottomLeft" activeCell="M32" sqref="M32"/>
    </sheetView>
  </sheetViews>
  <sheetFormatPr defaultColWidth="7.08984375" defaultRowHeight="15.6" x14ac:dyDescent="0.25"/>
  <cols>
    <col min="1" max="1" width="43.26953125" style="467" customWidth="1"/>
    <col min="2" max="2" width="9.81640625" style="314" hidden="1" customWidth="1"/>
    <col min="3" max="3" width="13.453125" style="315" hidden="1" customWidth="1"/>
    <col min="4" max="4" width="9.81640625" style="316" hidden="1" customWidth="1"/>
    <col min="5" max="5" width="12" style="316" hidden="1" customWidth="1"/>
    <col min="6" max="6" width="9.81640625" style="316" hidden="1" customWidth="1"/>
    <col min="7" max="7" width="11.81640625" style="316" hidden="1" customWidth="1"/>
    <col min="8" max="9" width="9.81640625" style="316" bestFit="1" customWidth="1"/>
    <col min="10" max="11" width="13" style="20" customWidth="1"/>
    <col min="12" max="12" width="9.7265625" style="316" bestFit="1" customWidth="1"/>
    <col min="13" max="13" width="11.453125" style="316" customWidth="1"/>
    <col min="14" max="16384" width="7.08984375" style="316"/>
  </cols>
  <sheetData>
    <row r="1" spans="1:13" s="324" customFormat="1" ht="54.75" customHeight="1" x14ac:dyDescent="0.25">
      <c r="A1" s="497" t="s">
        <v>264</v>
      </c>
      <c r="B1" s="498">
        <v>44470</v>
      </c>
      <c r="C1" s="499" t="s">
        <v>134</v>
      </c>
      <c r="D1" s="510">
        <v>44593</v>
      </c>
      <c r="E1" s="500" t="s">
        <v>359</v>
      </c>
      <c r="F1" s="501">
        <v>44594</v>
      </c>
      <c r="G1" s="500" t="s">
        <v>155</v>
      </c>
      <c r="H1" s="501">
        <v>44835</v>
      </c>
      <c r="I1" s="500" t="s">
        <v>157</v>
      </c>
      <c r="J1" s="679">
        <v>44958</v>
      </c>
      <c r="K1" s="680" t="s">
        <v>382</v>
      </c>
      <c r="L1" s="221">
        <v>44986</v>
      </c>
      <c r="M1" s="338" t="s">
        <v>371</v>
      </c>
    </row>
    <row r="2" spans="1:13" x14ac:dyDescent="0.25">
      <c r="A2" s="467" t="s">
        <v>265</v>
      </c>
      <c r="B2" s="314">
        <v>86474</v>
      </c>
      <c r="D2" s="315"/>
      <c r="F2" s="315">
        <f>B2*1.03</f>
        <v>89068.22</v>
      </c>
      <c r="G2" s="315"/>
      <c r="H2" s="315">
        <f>F2*1.01</f>
        <v>89958.902199999997</v>
      </c>
      <c r="I2" s="315"/>
      <c r="J2" s="21">
        <v>90858.491221999997</v>
      </c>
      <c r="K2" s="42"/>
      <c r="L2" s="552">
        <f>J2*1.02</f>
        <v>92675.66104644</v>
      </c>
      <c r="M2" s="552"/>
    </row>
    <row r="3" spans="1:13" x14ac:dyDescent="0.25">
      <c r="A3" s="677" t="s">
        <v>380</v>
      </c>
      <c r="B3" s="314">
        <v>89334</v>
      </c>
      <c r="D3" s="315"/>
      <c r="F3" s="315">
        <f t="shared" ref="F3:G31" si="0">B3*1.03</f>
        <v>92014.02</v>
      </c>
      <c r="G3" s="315"/>
      <c r="H3" s="315">
        <f t="shared" ref="H3:I31" si="1">F3*1.01</f>
        <v>92934.160199999998</v>
      </c>
      <c r="I3" s="315"/>
      <c r="J3" s="21">
        <v>93863.501801999999</v>
      </c>
      <c r="L3" s="552">
        <f>J3*1.02</f>
        <v>95740.771838040004</v>
      </c>
      <c r="M3" s="552"/>
    </row>
    <row r="4" spans="1:13" x14ac:dyDescent="0.25">
      <c r="B4" s="314">
        <v>92174</v>
      </c>
      <c r="D4" s="315"/>
      <c r="F4" s="315">
        <f t="shared" si="0"/>
        <v>94939.22</v>
      </c>
      <c r="G4" s="315"/>
      <c r="H4" s="315">
        <f t="shared" si="1"/>
        <v>95888.612200000003</v>
      </c>
      <c r="I4" s="315"/>
      <c r="J4" s="21">
        <v>96847.498321999999</v>
      </c>
      <c r="L4" s="552">
        <f t="shared" ref="L4:L21" si="2">J4*1.02</f>
        <v>98784.448288440006</v>
      </c>
      <c r="M4" s="552"/>
    </row>
    <row r="5" spans="1:13" x14ac:dyDescent="0.25">
      <c r="B5" s="314">
        <v>95029</v>
      </c>
      <c r="D5" s="315"/>
      <c r="F5" s="315">
        <f t="shared" si="0"/>
        <v>97879.87</v>
      </c>
      <c r="G5" s="315"/>
      <c r="H5" s="315">
        <f t="shared" si="1"/>
        <v>98858.668699999995</v>
      </c>
      <c r="I5" s="315"/>
      <c r="J5" s="21">
        <v>99847.255386999997</v>
      </c>
      <c r="L5" s="552">
        <f t="shared" si="2"/>
        <v>101844.20049474</v>
      </c>
      <c r="M5" s="552"/>
    </row>
    <row r="6" spans="1:13" x14ac:dyDescent="0.25">
      <c r="B6" s="314">
        <v>97865</v>
      </c>
      <c r="D6" s="315"/>
      <c r="F6" s="315">
        <f t="shared" si="0"/>
        <v>100800.95</v>
      </c>
      <c r="G6" s="315"/>
      <c r="H6" s="315">
        <f t="shared" si="1"/>
        <v>101808.9595</v>
      </c>
      <c r="I6" s="315"/>
      <c r="J6" s="21">
        <v>102827.04909499999</v>
      </c>
      <c r="L6" s="552">
        <f t="shared" si="2"/>
        <v>104883.5900769</v>
      </c>
      <c r="M6" s="552"/>
    </row>
    <row r="7" spans="1:13" x14ac:dyDescent="0.25">
      <c r="B7" s="314">
        <v>100720</v>
      </c>
      <c r="D7" s="315"/>
      <c r="F7" s="315">
        <f t="shared" si="0"/>
        <v>103741.6</v>
      </c>
      <c r="G7" s="315"/>
      <c r="H7" s="315">
        <f t="shared" si="1"/>
        <v>104779.016</v>
      </c>
      <c r="I7" s="315"/>
      <c r="J7" s="21">
        <v>105826.80616000001</v>
      </c>
      <c r="L7" s="552">
        <f t="shared" si="2"/>
        <v>107943.34228320001</v>
      </c>
      <c r="M7" s="552"/>
    </row>
    <row r="8" spans="1:13" x14ac:dyDescent="0.25">
      <c r="B8" s="314">
        <v>103565</v>
      </c>
      <c r="D8" s="315"/>
      <c r="F8" s="315">
        <f t="shared" si="0"/>
        <v>106671.95</v>
      </c>
      <c r="G8" s="315"/>
      <c r="H8" s="315">
        <f t="shared" si="1"/>
        <v>107738.6695</v>
      </c>
      <c r="I8" s="315"/>
      <c r="J8" s="21">
        <v>108816.056195</v>
      </c>
      <c r="L8" s="552">
        <f t="shared" si="2"/>
        <v>110992.37731890001</v>
      </c>
      <c r="M8" s="552"/>
    </row>
    <row r="9" spans="1:13" x14ac:dyDescent="0.25">
      <c r="B9" s="314">
        <v>106421</v>
      </c>
      <c r="D9" s="315"/>
      <c r="F9" s="315">
        <f t="shared" si="0"/>
        <v>109613.63</v>
      </c>
      <c r="G9" s="315"/>
      <c r="H9" s="315">
        <f t="shared" si="1"/>
        <v>110709.7663</v>
      </c>
      <c r="I9" s="315"/>
      <c r="J9" s="21">
        <v>111816.86396300001</v>
      </c>
      <c r="L9" s="552">
        <f t="shared" si="2"/>
        <v>114053.20124226001</v>
      </c>
      <c r="M9" s="552"/>
    </row>
    <row r="10" spans="1:13" x14ac:dyDescent="0.25">
      <c r="B10" s="314">
        <v>109265</v>
      </c>
      <c r="D10" s="315"/>
      <c r="F10" s="315">
        <f t="shared" si="0"/>
        <v>112542.95</v>
      </c>
      <c r="G10" s="315"/>
      <c r="H10" s="315">
        <f t="shared" si="1"/>
        <v>113668.3795</v>
      </c>
      <c r="I10" s="315"/>
      <c r="J10" s="21">
        <v>114805.063295</v>
      </c>
      <c r="L10" s="552">
        <f t="shared" si="2"/>
        <v>117101.1645609</v>
      </c>
      <c r="M10" s="552"/>
    </row>
    <row r="11" spans="1:13" x14ac:dyDescent="0.25">
      <c r="B11" s="314">
        <v>112110</v>
      </c>
      <c r="D11" s="315"/>
      <c r="F11" s="315">
        <f t="shared" si="0"/>
        <v>115473.3</v>
      </c>
      <c r="G11" s="315"/>
      <c r="H11" s="315">
        <f t="shared" si="1"/>
        <v>116628.03300000001</v>
      </c>
      <c r="I11" s="315"/>
      <c r="J11" s="21">
        <v>117794.31333</v>
      </c>
      <c r="L11" s="552">
        <f t="shared" si="2"/>
        <v>120150.19959660001</v>
      </c>
      <c r="M11" s="552"/>
    </row>
    <row r="12" spans="1:13" x14ac:dyDescent="0.25">
      <c r="B12" s="314">
        <v>114956</v>
      </c>
      <c r="D12" s="315"/>
      <c r="F12" s="315">
        <f t="shared" si="0"/>
        <v>118404.68000000001</v>
      </c>
      <c r="G12" s="315"/>
      <c r="H12" s="315">
        <f t="shared" si="1"/>
        <v>119588.7268</v>
      </c>
      <c r="I12" s="315"/>
      <c r="J12" s="21">
        <v>120784.61406800001</v>
      </c>
      <c r="L12" s="685">
        <f t="shared" si="2"/>
        <v>123200.30634936001</v>
      </c>
      <c r="M12" s="552"/>
    </row>
    <row r="13" spans="1:13" s="162" customFormat="1" x14ac:dyDescent="0.25">
      <c r="A13" s="465" t="s">
        <v>266</v>
      </c>
      <c r="B13" s="317">
        <v>73300</v>
      </c>
      <c r="C13" s="318"/>
      <c r="D13" s="318"/>
      <c r="F13" s="318">
        <f t="shared" si="0"/>
        <v>75499</v>
      </c>
      <c r="G13" s="318"/>
      <c r="H13" s="318">
        <f t="shared" si="1"/>
        <v>76253.990000000005</v>
      </c>
      <c r="I13" s="318"/>
      <c r="J13" s="393">
        <v>77016.529900000009</v>
      </c>
      <c r="K13" s="394"/>
      <c r="L13" s="552">
        <f t="shared" si="2"/>
        <v>78556.860498000009</v>
      </c>
      <c r="M13" s="393"/>
    </row>
    <row r="14" spans="1:13" x14ac:dyDescent="0.25">
      <c r="A14" s="677" t="s">
        <v>380</v>
      </c>
      <c r="B14" s="314">
        <v>76205</v>
      </c>
      <c r="D14" s="315"/>
      <c r="F14" s="315">
        <f t="shared" si="0"/>
        <v>78491.150000000009</v>
      </c>
      <c r="G14" s="315"/>
      <c r="H14" s="315">
        <f t="shared" si="1"/>
        <v>79276.061500000011</v>
      </c>
      <c r="I14" s="315"/>
      <c r="J14" s="21">
        <v>80068.822115000017</v>
      </c>
      <c r="L14" s="552">
        <f t="shared" si="2"/>
        <v>81670.198557300013</v>
      </c>
      <c r="M14" s="21"/>
    </row>
    <row r="15" spans="1:13" x14ac:dyDescent="0.25">
      <c r="B15" s="314">
        <v>79126</v>
      </c>
      <c r="D15" s="315"/>
      <c r="F15" s="315">
        <f t="shared" si="0"/>
        <v>81499.78</v>
      </c>
      <c r="G15" s="315"/>
      <c r="H15" s="315">
        <f t="shared" si="1"/>
        <v>82314.777799999996</v>
      </c>
      <c r="I15" s="315"/>
      <c r="J15" s="21">
        <v>83137.925577999995</v>
      </c>
      <c r="L15" s="552">
        <f t="shared" si="2"/>
        <v>84800.684089560003</v>
      </c>
      <c r="M15" s="21"/>
    </row>
    <row r="16" spans="1:13" x14ac:dyDescent="0.25">
      <c r="B16" s="314">
        <v>82048</v>
      </c>
      <c r="D16" s="315"/>
      <c r="F16" s="315">
        <f t="shared" si="0"/>
        <v>84509.440000000002</v>
      </c>
      <c r="G16" s="315"/>
      <c r="H16" s="315">
        <f t="shared" si="1"/>
        <v>85354.534400000004</v>
      </c>
      <c r="I16" s="315"/>
      <c r="J16" s="21">
        <v>86208.079744000002</v>
      </c>
      <c r="L16" s="552">
        <f t="shared" si="2"/>
        <v>87932.241338880005</v>
      </c>
      <c r="M16" s="21"/>
    </row>
    <row r="17" spans="1:13" x14ac:dyDescent="0.25">
      <c r="B17" s="314">
        <v>84947</v>
      </c>
      <c r="D17" s="315"/>
      <c r="F17" s="315">
        <f t="shared" si="0"/>
        <v>87495.41</v>
      </c>
      <c r="G17" s="315"/>
      <c r="H17" s="315">
        <f t="shared" si="1"/>
        <v>88370.364100000006</v>
      </c>
      <c r="I17" s="315"/>
      <c r="J17" s="21">
        <v>89254.067741000006</v>
      </c>
      <c r="L17" s="552">
        <f t="shared" si="2"/>
        <v>91039.149095820001</v>
      </c>
      <c r="M17" s="21"/>
    </row>
    <row r="18" spans="1:13" x14ac:dyDescent="0.25">
      <c r="B18" s="314">
        <v>87869</v>
      </c>
      <c r="D18" s="315"/>
      <c r="F18" s="315">
        <f t="shared" si="0"/>
        <v>90505.07</v>
      </c>
      <c r="G18" s="315"/>
      <c r="H18" s="315">
        <f t="shared" si="1"/>
        <v>91410.120700000014</v>
      </c>
      <c r="I18" s="315"/>
      <c r="J18" s="21">
        <v>92324.221907000014</v>
      </c>
      <c r="L18" s="552">
        <f t="shared" si="2"/>
        <v>94170.706345140017</v>
      </c>
      <c r="M18" s="21"/>
    </row>
    <row r="19" spans="1:13" x14ac:dyDescent="0.25">
      <c r="B19" s="314">
        <v>90787</v>
      </c>
      <c r="D19" s="315"/>
      <c r="F19" s="315">
        <f t="shared" si="0"/>
        <v>93510.61</v>
      </c>
      <c r="G19" s="315"/>
      <c r="H19" s="315">
        <f t="shared" si="1"/>
        <v>94445.716100000005</v>
      </c>
      <c r="I19" s="315"/>
      <c r="J19" s="21">
        <v>95390.173261000004</v>
      </c>
      <c r="L19" s="552">
        <f t="shared" si="2"/>
        <v>97297.976726220004</v>
      </c>
      <c r="M19" s="21"/>
    </row>
    <row r="20" spans="1:13" x14ac:dyDescent="0.25">
      <c r="B20" s="314">
        <v>93703</v>
      </c>
      <c r="D20" s="315"/>
      <c r="F20" s="315">
        <f t="shared" si="0"/>
        <v>96514.09</v>
      </c>
      <c r="G20" s="315"/>
      <c r="H20" s="315">
        <f t="shared" si="1"/>
        <v>97479.230899999995</v>
      </c>
      <c r="I20" s="315"/>
      <c r="J20" s="21">
        <v>98454.023208999992</v>
      </c>
      <c r="L20" s="552">
        <f t="shared" si="2"/>
        <v>100423.10367318</v>
      </c>
      <c r="M20" s="21"/>
    </row>
    <row r="21" spans="1:13" x14ac:dyDescent="0.25">
      <c r="B21" s="314">
        <v>96614</v>
      </c>
      <c r="D21" s="315"/>
      <c r="F21" s="315">
        <f t="shared" si="0"/>
        <v>99512.42</v>
      </c>
      <c r="G21" s="315"/>
      <c r="H21" s="315">
        <f t="shared" si="1"/>
        <v>100507.5442</v>
      </c>
      <c r="I21" s="315"/>
      <c r="J21" s="21">
        <v>101512.61964200001</v>
      </c>
      <c r="K21" s="187"/>
      <c r="L21" s="685">
        <f t="shared" si="2"/>
        <v>103542.87203484001</v>
      </c>
      <c r="M21" s="188"/>
    </row>
    <row r="22" spans="1:13" s="162" customFormat="1" x14ac:dyDescent="0.25">
      <c r="A22" s="465" t="s">
        <v>76</v>
      </c>
      <c r="B22" s="317">
        <v>54704</v>
      </c>
      <c r="C22" s="318">
        <v>49352</v>
      </c>
      <c r="D22" s="318"/>
      <c r="E22" s="318"/>
      <c r="F22" s="318">
        <f t="shared" si="0"/>
        <v>56345.120000000003</v>
      </c>
      <c r="G22" s="318">
        <f t="shared" si="0"/>
        <v>50832.560000000005</v>
      </c>
      <c r="H22" s="318">
        <f t="shared" si="1"/>
        <v>56908.571200000006</v>
      </c>
      <c r="I22" s="318">
        <f t="shared" si="1"/>
        <v>51340.885600000009</v>
      </c>
      <c r="J22" s="393">
        <v>57477.656912000006</v>
      </c>
      <c r="K22" s="185">
        <v>51854.294456000011</v>
      </c>
      <c r="L22" s="552">
        <f t="shared" ref="L22:L30" si="3">J22*1.02</f>
        <v>58627.210050240006</v>
      </c>
      <c r="M22" s="552">
        <f t="shared" ref="M22:M30" si="4">K22*1.02</f>
        <v>52891.380345120015</v>
      </c>
    </row>
    <row r="23" spans="1:13" x14ac:dyDescent="0.25">
      <c r="A23" s="677" t="s">
        <v>380</v>
      </c>
      <c r="B23" s="314">
        <v>64422</v>
      </c>
      <c r="C23" s="315">
        <v>58087</v>
      </c>
      <c r="D23" s="315"/>
      <c r="E23" s="315"/>
      <c r="F23" s="315">
        <f t="shared" si="0"/>
        <v>66354.66</v>
      </c>
      <c r="G23" s="315">
        <f t="shared" si="0"/>
        <v>59829.61</v>
      </c>
      <c r="H23" s="315">
        <f t="shared" si="1"/>
        <v>67018.206600000005</v>
      </c>
      <c r="I23" s="315">
        <f t="shared" si="1"/>
        <v>60427.9061</v>
      </c>
      <c r="J23" s="21">
        <v>67688.388665999999</v>
      </c>
      <c r="K23" s="21">
        <v>61032.185161000001</v>
      </c>
      <c r="L23" s="552">
        <f t="shared" si="3"/>
        <v>69042.156439319995</v>
      </c>
      <c r="M23" s="552">
        <f t="shared" si="4"/>
        <v>62252.828864220006</v>
      </c>
    </row>
    <row r="24" spans="1:13" x14ac:dyDescent="0.25">
      <c r="B24" s="314">
        <v>67869</v>
      </c>
      <c r="C24" s="315">
        <v>64422</v>
      </c>
      <c r="D24" s="315"/>
      <c r="E24" s="315"/>
      <c r="F24" s="315">
        <f t="shared" si="0"/>
        <v>69905.070000000007</v>
      </c>
      <c r="G24" s="315">
        <f t="shared" si="0"/>
        <v>66354.66</v>
      </c>
      <c r="H24" s="315">
        <f t="shared" si="1"/>
        <v>70604.120700000014</v>
      </c>
      <c r="I24" s="315">
        <f t="shared" si="1"/>
        <v>67018.206600000005</v>
      </c>
      <c r="J24" s="21">
        <v>71310.161907000016</v>
      </c>
      <c r="K24" s="21">
        <v>67688.388665999999</v>
      </c>
      <c r="L24" s="552">
        <f t="shared" si="3"/>
        <v>72736.365145140022</v>
      </c>
      <c r="M24" s="552">
        <f t="shared" si="4"/>
        <v>69042.156439319995</v>
      </c>
    </row>
    <row r="25" spans="1:13" x14ac:dyDescent="0.25">
      <c r="B25" s="314">
        <v>70241</v>
      </c>
      <c r="C25" s="315">
        <v>67869</v>
      </c>
      <c r="D25" s="315"/>
      <c r="E25" s="315"/>
      <c r="F25" s="315">
        <f t="shared" si="0"/>
        <v>72348.23</v>
      </c>
      <c r="G25" s="315">
        <f t="shared" si="0"/>
        <v>69905.070000000007</v>
      </c>
      <c r="H25" s="315">
        <f t="shared" si="1"/>
        <v>73071.712299999999</v>
      </c>
      <c r="I25" s="315">
        <f t="shared" si="1"/>
        <v>70604.120700000014</v>
      </c>
      <c r="J25" s="21">
        <v>73802.429422999994</v>
      </c>
      <c r="K25" s="21">
        <v>71310.161907000016</v>
      </c>
      <c r="L25" s="552">
        <f t="shared" si="3"/>
        <v>75278.47801146</v>
      </c>
      <c r="M25" s="552">
        <f t="shared" si="4"/>
        <v>72736.365145140022</v>
      </c>
    </row>
    <row r="26" spans="1:13" x14ac:dyDescent="0.25">
      <c r="B26" s="314">
        <v>73708</v>
      </c>
      <c r="C26" s="315">
        <v>70241</v>
      </c>
      <c r="D26" s="315"/>
      <c r="E26" s="315"/>
      <c r="F26" s="315">
        <f t="shared" si="0"/>
        <v>75919.240000000005</v>
      </c>
      <c r="G26" s="315">
        <f t="shared" si="0"/>
        <v>72348.23</v>
      </c>
      <c r="H26" s="315">
        <f t="shared" si="1"/>
        <v>76678.432400000005</v>
      </c>
      <c r="I26" s="315">
        <f t="shared" si="1"/>
        <v>73071.712299999999</v>
      </c>
      <c r="J26" s="21">
        <v>77445.216724000013</v>
      </c>
      <c r="K26" s="21">
        <v>73802.429422999994</v>
      </c>
      <c r="L26" s="552">
        <f t="shared" si="3"/>
        <v>78994.121058480014</v>
      </c>
      <c r="M26" s="552">
        <f t="shared" si="4"/>
        <v>75278.47801146</v>
      </c>
    </row>
    <row r="27" spans="1:13" x14ac:dyDescent="0.25">
      <c r="B27" s="314">
        <v>77208</v>
      </c>
      <c r="C27" s="315">
        <v>73607</v>
      </c>
      <c r="D27" s="315"/>
      <c r="E27" s="315"/>
      <c r="F27" s="315">
        <f t="shared" si="0"/>
        <v>79524.240000000005</v>
      </c>
      <c r="G27" s="315">
        <f t="shared" si="0"/>
        <v>75815.210000000006</v>
      </c>
      <c r="H27" s="315">
        <f t="shared" si="1"/>
        <v>80319.482400000008</v>
      </c>
      <c r="I27" s="315">
        <f t="shared" si="1"/>
        <v>76573.362100000013</v>
      </c>
      <c r="J27" s="21">
        <v>81122.677224000014</v>
      </c>
      <c r="K27" s="21">
        <v>77339.09572100002</v>
      </c>
      <c r="L27" s="552">
        <f t="shared" si="3"/>
        <v>82745.130768480012</v>
      </c>
      <c r="M27" s="552">
        <f t="shared" si="4"/>
        <v>78885.877635420024</v>
      </c>
    </row>
    <row r="28" spans="1:13" x14ac:dyDescent="0.25">
      <c r="B28" s="314">
        <v>80697</v>
      </c>
      <c r="C28" s="315">
        <v>76976</v>
      </c>
      <c r="D28" s="315"/>
      <c r="E28" s="315"/>
      <c r="F28" s="315">
        <f t="shared" si="0"/>
        <v>83117.91</v>
      </c>
      <c r="G28" s="315">
        <f t="shared" si="0"/>
        <v>79285.279999999999</v>
      </c>
      <c r="H28" s="315">
        <f t="shared" si="1"/>
        <v>83949.089099999997</v>
      </c>
      <c r="I28" s="315">
        <f t="shared" si="1"/>
        <v>80078.132800000007</v>
      </c>
      <c r="J28" s="21">
        <v>84788.579990999991</v>
      </c>
      <c r="K28" s="21">
        <v>80878.914128000004</v>
      </c>
      <c r="L28" s="552">
        <f t="shared" si="3"/>
        <v>86484.351590819992</v>
      </c>
      <c r="M28" s="552">
        <f t="shared" si="4"/>
        <v>82496.492410560008</v>
      </c>
    </row>
    <row r="29" spans="1:13" x14ac:dyDescent="0.25">
      <c r="B29" s="314">
        <v>84185</v>
      </c>
      <c r="C29" s="315">
        <v>80333</v>
      </c>
      <c r="D29" s="315"/>
      <c r="E29" s="315"/>
      <c r="F29" s="315">
        <f t="shared" si="0"/>
        <v>86710.55</v>
      </c>
      <c r="G29" s="315">
        <f t="shared" si="0"/>
        <v>82742.990000000005</v>
      </c>
      <c r="H29" s="315">
        <f t="shared" si="1"/>
        <v>87577.655500000008</v>
      </c>
      <c r="I29" s="315">
        <f t="shared" si="1"/>
        <v>83570.419900000008</v>
      </c>
      <c r="J29" s="21">
        <v>88453.432055000012</v>
      </c>
      <c r="K29" s="21">
        <v>84406.124099000008</v>
      </c>
      <c r="L29" s="552">
        <f t="shared" si="3"/>
        <v>90222.500696100018</v>
      </c>
      <c r="M29" s="552">
        <f t="shared" si="4"/>
        <v>86094.246580980005</v>
      </c>
    </row>
    <row r="30" spans="1:13" x14ac:dyDescent="0.25">
      <c r="B30" s="314">
        <v>87670</v>
      </c>
      <c r="C30" s="315">
        <v>83690</v>
      </c>
      <c r="D30" s="315"/>
      <c r="E30" s="315"/>
      <c r="F30" s="315">
        <f t="shared" si="0"/>
        <v>90300.1</v>
      </c>
      <c r="G30" s="315">
        <f t="shared" si="0"/>
        <v>86200.7</v>
      </c>
      <c r="H30" s="315">
        <f t="shared" si="1"/>
        <v>91203.10100000001</v>
      </c>
      <c r="I30" s="315">
        <f t="shared" si="1"/>
        <v>87062.706999999995</v>
      </c>
      <c r="J30" s="21">
        <v>92115.132010000016</v>
      </c>
      <c r="K30" s="21">
        <v>87933.334069999997</v>
      </c>
      <c r="L30" s="552">
        <f t="shared" si="3"/>
        <v>93957.434650200012</v>
      </c>
      <c r="M30" s="552">
        <f t="shared" si="4"/>
        <v>89692.000751400003</v>
      </c>
    </row>
    <row r="31" spans="1:13" x14ac:dyDescent="0.25">
      <c r="C31" s="315">
        <v>87044</v>
      </c>
      <c r="D31" s="315"/>
      <c r="E31" s="315"/>
      <c r="F31" s="315"/>
      <c r="G31" s="315">
        <f t="shared" si="0"/>
        <v>89655.32</v>
      </c>
      <c r="I31" s="315">
        <f t="shared" si="1"/>
        <v>90551.873200000002</v>
      </c>
      <c r="J31" s="21"/>
      <c r="K31" s="21">
        <v>91457.391931999999</v>
      </c>
      <c r="L31" s="21"/>
      <c r="M31" s="21">
        <f>K31*1.02</f>
        <v>93286.539770639996</v>
      </c>
    </row>
    <row r="32" spans="1:13" s="162" customFormat="1" x14ac:dyDescent="0.25">
      <c r="A32" s="465" t="s">
        <v>170</v>
      </c>
      <c r="B32" s="317">
        <v>46431</v>
      </c>
      <c r="C32" s="318"/>
      <c r="D32" s="318">
        <f t="shared" ref="D32:E65" si="5">B32*1.01</f>
        <v>46895.31</v>
      </c>
      <c r="F32" s="318">
        <f>D32*1.03</f>
        <v>48302.169300000001</v>
      </c>
      <c r="G32" s="318"/>
      <c r="H32" s="318">
        <f>F32+500</f>
        <v>48802.169300000001</v>
      </c>
      <c r="J32" s="394"/>
      <c r="K32" s="394"/>
      <c r="L32" s="393">
        <f t="shared" ref="L32:L51" si="6">H32*1.02</f>
        <v>49778.212685999999</v>
      </c>
      <c r="M32" s="393"/>
    </row>
    <row r="33" spans="1:13" x14ac:dyDescent="0.25">
      <c r="B33" s="314">
        <v>48265</v>
      </c>
      <c r="D33" s="315">
        <f t="shared" si="5"/>
        <v>48747.65</v>
      </c>
      <c r="F33" s="315">
        <f t="shared" ref="F33:G96" si="7">D33*1.03</f>
        <v>50210.0795</v>
      </c>
      <c r="G33" s="315"/>
      <c r="H33" s="315">
        <f>F33*1.01</f>
        <v>50712.180294999998</v>
      </c>
      <c r="L33" s="21">
        <f t="shared" si="6"/>
        <v>51726.423900900001</v>
      </c>
      <c r="M33" s="21"/>
    </row>
    <row r="34" spans="1:13" x14ac:dyDescent="0.25">
      <c r="B34" s="314">
        <v>50099</v>
      </c>
      <c r="D34" s="315">
        <f t="shared" si="5"/>
        <v>50599.99</v>
      </c>
      <c r="F34" s="315">
        <f t="shared" si="7"/>
        <v>52117.989699999998</v>
      </c>
      <c r="G34" s="315"/>
      <c r="H34" s="315">
        <f>F34*1.01</f>
        <v>52639.169597</v>
      </c>
      <c r="I34" s="319"/>
      <c r="L34" s="21">
        <f t="shared" si="6"/>
        <v>53691.95298894</v>
      </c>
      <c r="M34" s="21"/>
    </row>
    <row r="35" spans="1:13" x14ac:dyDescent="0.25">
      <c r="B35" s="314">
        <v>51943</v>
      </c>
      <c r="D35" s="315">
        <f t="shared" si="5"/>
        <v>52462.43</v>
      </c>
      <c r="F35" s="315">
        <f t="shared" si="7"/>
        <v>54036.302900000002</v>
      </c>
      <c r="G35" s="315"/>
      <c r="H35" s="315">
        <f>F35*1.01</f>
        <v>54576.665929000003</v>
      </c>
      <c r="L35" s="21">
        <f t="shared" si="6"/>
        <v>55668.199247580007</v>
      </c>
      <c r="M35" s="21"/>
    </row>
    <row r="36" spans="1:13" x14ac:dyDescent="0.25">
      <c r="B36" s="314">
        <v>53879</v>
      </c>
      <c r="D36" s="315">
        <f t="shared" si="5"/>
        <v>54417.79</v>
      </c>
      <c r="F36" s="315">
        <f t="shared" si="7"/>
        <v>56050.323700000001</v>
      </c>
      <c r="G36" s="315"/>
      <c r="H36" s="315">
        <f>F36*1.01</f>
        <v>56610.826936999998</v>
      </c>
      <c r="L36" s="21">
        <f t="shared" si="6"/>
        <v>57743.04347574</v>
      </c>
      <c r="M36" s="21"/>
    </row>
    <row r="37" spans="1:13" x14ac:dyDescent="0.25">
      <c r="B37" s="314">
        <v>55732</v>
      </c>
      <c r="D37" s="315">
        <f t="shared" si="5"/>
        <v>56289.32</v>
      </c>
      <c r="F37" s="315">
        <f t="shared" si="7"/>
        <v>57977.999600000003</v>
      </c>
      <c r="G37" s="315"/>
      <c r="H37" s="315">
        <f>F37*1.01</f>
        <v>58557.779596</v>
      </c>
      <c r="L37" s="21">
        <f t="shared" si="6"/>
        <v>59728.935187920004</v>
      </c>
      <c r="M37" s="21"/>
    </row>
    <row r="38" spans="1:13" s="162" customFormat="1" x14ac:dyDescent="0.25">
      <c r="A38" s="465" t="s">
        <v>172</v>
      </c>
      <c r="B38" s="317">
        <v>25128</v>
      </c>
      <c r="C38" s="318">
        <v>24008</v>
      </c>
      <c r="D38" s="318">
        <f t="shared" si="5"/>
        <v>25379.279999999999</v>
      </c>
      <c r="E38" s="318">
        <f t="shared" si="5"/>
        <v>24248.080000000002</v>
      </c>
      <c r="F38" s="318">
        <f t="shared" si="7"/>
        <v>26140.6584</v>
      </c>
      <c r="G38" s="318">
        <f t="shared" si="7"/>
        <v>24975.522400000002</v>
      </c>
      <c r="H38" s="318">
        <f>F38+500</f>
        <v>26640.6584</v>
      </c>
      <c r="I38" s="318">
        <f>G38+500</f>
        <v>25475.522400000002</v>
      </c>
      <c r="J38" s="394"/>
      <c r="K38" s="394"/>
      <c r="L38" s="393">
        <f t="shared" si="6"/>
        <v>27173.471568000001</v>
      </c>
      <c r="M38" s="393">
        <f t="shared" ref="M38:M53" si="8">I38*1.02</f>
        <v>25985.032848000003</v>
      </c>
    </row>
    <row r="39" spans="1:13" x14ac:dyDescent="0.25">
      <c r="B39" s="314">
        <v>26295</v>
      </c>
      <c r="C39" s="315">
        <v>24875</v>
      </c>
      <c r="D39" s="315">
        <f t="shared" si="5"/>
        <v>26557.95</v>
      </c>
      <c r="E39" s="315">
        <f t="shared" si="5"/>
        <v>25123.75</v>
      </c>
      <c r="F39" s="315">
        <f t="shared" si="7"/>
        <v>27354.6885</v>
      </c>
      <c r="G39" s="315">
        <f t="shared" si="7"/>
        <v>25877.462500000001</v>
      </c>
      <c r="H39" s="315">
        <f t="shared" ref="H39:I53" si="9">F39+500</f>
        <v>27854.6885</v>
      </c>
      <c r="I39" s="315">
        <f t="shared" si="9"/>
        <v>26377.462500000001</v>
      </c>
      <c r="L39" s="21">
        <f t="shared" si="6"/>
        <v>28411.78227</v>
      </c>
      <c r="M39" s="21">
        <f t="shared" si="8"/>
        <v>26905.011750000001</v>
      </c>
    </row>
    <row r="40" spans="1:13" x14ac:dyDescent="0.25">
      <c r="B40" s="314">
        <v>27464</v>
      </c>
      <c r="C40" s="315">
        <v>25128</v>
      </c>
      <c r="D40" s="315">
        <f t="shared" si="5"/>
        <v>27738.639999999999</v>
      </c>
      <c r="E40" s="315">
        <f t="shared" si="5"/>
        <v>25379.279999999999</v>
      </c>
      <c r="F40" s="315">
        <f t="shared" si="7"/>
        <v>28570.799200000001</v>
      </c>
      <c r="G40" s="315">
        <f t="shared" si="7"/>
        <v>26140.6584</v>
      </c>
      <c r="H40" s="315">
        <f t="shared" si="9"/>
        <v>29070.799200000001</v>
      </c>
      <c r="I40" s="315">
        <f t="shared" si="9"/>
        <v>26640.6584</v>
      </c>
      <c r="L40" s="21">
        <f t="shared" si="6"/>
        <v>29652.215184000001</v>
      </c>
      <c r="M40" s="21">
        <f t="shared" si="8"/>
        <v>27173.471568000001</v>
      </c>
    </row>
    <row r="41" spans="1:13" x14ac:dyDescent="0.25">
      <c r="B41" s="314">
        <v>28237</v>
      </c>
      <c r="C41" s="315">
        <v>26295</v>
      </c>
      <c r="D41" s="315">
        <f t="shared" si="5"/>
        <v>28519.37</v>
      </c>
      <c r="E41" s="315">
        <f t="shared" si="5"/>
        <v>26557.95</v>
      </c>
      <c r="F41" s="315">
        <f t="shared" si="7"/>
        <v>29374.951099999998</v>
      </c>
      <c r="G41" s="315">
        <f t="shared" si="7"/>
        <v>27354.6885</v>
      </c>
      <c r="H41" s="315">
        <f t="shared" si="9"/>
        <v>29874.951099999998</v>
      </c>
      <c r="I41" s="315">
        <f t="shared" si="9"/>
        <v>27854.6885</v>
      </c>
      <c r="L41" s="21">
        <f t="shared" si="6"/>
        <v>30472.450121999998</v>
      </c>
      <c r="M41" s="21">
        <f t="shared" si="8"/>
        <v>28411.78227</v>
      </c>
    </row>
    <row r="42" spans="1:13" x14ac:dyDescent="0.25">
      <c r="B42" s="314">
        <v>29388</v>
      </c>
      <c r="C42" s="315">
        <v>27464</v>
      </c>
      <c r="D42" s="315">
        <f t="shared" si="5"/>
        <v>29681.88</v>
      </c>
      <c r="E42" s="315">
        <f t="shared" si="5"/>
        <v>27738.639999999999</v>
      </c>
      <c r="F42" s="315">
        <f t="shared" si="7"/>
        <v>30572.3364</v>
      </c>
      <c r="G42" s="315">
        <f t="shared" si="7"/>
        <v>28570.799200000001</v>
      </c>
      <c r="H42" s="315">
        <f t="shared" si="9"/>
        <v>31072.3364</v>
      </c>
      <c r="I42" s="315">
        <f t="shared" si="9"/>
        <v>29070.799200000001</v>
      </c>
      <c r="L42" s="21">
        <f t="shared" si="6"/>
        <v>31693.783127999999</v>
      </c>
      <c r="M42" s="21">
        <f t="shared" si="8"/>
        <v>29652.215184000001</v>
      </c>
    </row>
    <row r="43" spans="1:13" x14ac:dyDescent="0.25">
      <c r="B43" s="314">
        <v>30532</v>
      </c>
      <c r="C43" s="315">
        <v>28237</v>
      </c>
      <c r="D43" s="315">
        <f t="shared" si="5"/>
        <v>30837.32</v>
      </c>
      <c r="E43" s="315">
        <f t="shared" si="5"/>
        <v>28519.37</v>
      </c>
      <c r="F43" s="315">
        <f t="shared" si="7"/>
        <v>31762.439600000002</v>
      </c>
      <c r="G43" s="315">
        <f t="shared" si="7"/>
        <v>29374.951099999998</v>
      </c>
      <c r="H43" s="315">
        <f t="shared" si="9"/>
        <v>32262.439600000002</v>
      </c>
      <c r="I43" s="315">
        <f t="shared" si="9"/>
        <v>29874.951099999998</v>
      </c>
      <c r="L43" s="21">
        <f t="shared" si="6"/>
        <v>32907.688392000004</v>
      </c>
      <c r="M43" s="21">
        <f t="shared" si="8"/>
        <v>30472.450121999998</v>
      </c>
    </row>
    <row r="44" spans="1:13" x14ac:dyDescent="0.25">
      <c r="B44" s="314">
        <v>31684</v>
      </c>
      <c r="C44" s="315">
        <v>29388</v>
      </c>
      <c r="D44" s="315">
        <f t="shared" si="5"/>
        <v>32000.84</v>
      </c>
      <c r="E44" s="315">
        <f t="shared" si="5"/>
        <v>29681.88</v>
      </c>
      <c r="F44" s="315">
        <f t="shared" si="7"/>
        <v>32960.8652</v>
      </c>
      <c r="G44" s="315">
        <f t="shared" si="7"/>
        <v>30572.3364</v>
      </c>
      <c r="H44" s="315">
        <f t="shared" si="9"/>
        <v>33460.8652</v>
      </c>
      <c r="I44" s="315">
        <f t="shared" si="9"/>
        <v>31072.3364</v>
      </c>
      <c r="L44" s="21">
        <f t="shared" si="6"/>
        <v>34130.082503999998</v>
      </c>
      <c r="M44" s="21">
        <f t="shared" si="8"/>
        <v>31693.783127999999</v>
      </c>
    </row>
    <row r="45" spans="1:13" x14ac:dyDescent="0.25">
      <c r="B45" s="314">
        <v>32503</v>
      </c>
      <c r="C45" s="315">
        <v>30532</v>
      </c>
      <c r="D45" s="315">
        <f t="shared" si="5"/>
        <v>32828.03</v>
      </c>
      <c r="E45" s="315">
        <f t="shared" si="5"/>
        <v>30837.32</v>
      </c>
      <c r="F45" s="315">
        <f t="shared" si="7"/>
        <v>33812.870900000002</v>
      </c>
      <c r="G45" s="315">
        <f t="shared" si="7"/>
        <v>31762.439600000002</v>
      </c>
      <c r="H45" s="315">
        <f t="shared" si="9"/>
        <v>34312.870900000002</v>
      </c>
      <c r="I45" s="315">
        <f t="shared" si="9"/>
        <v>32262.439600000002</v>
      </c>
      <c r="L45" s="21">
        <f t="shared" si="6"/>
        <v>34999.128318000003</v>
      </c>
      <c r="M45" s="21">
        <f t="shared" si="8"/>
        <v>32907.688392000004</v>
      </c>
    </row>
    <row r="46" spans="1:13" x14ac:dyDescent="0.25">
      <c r="B46" s="314">
        <v>33454</v>
      </c>
      <c r="C46" s="315">
        <v>31684</v>
      </c>
      <c r="D46" s="315">
        <f t="shared" si="5"/>
        <v>33788.54</v>
      </c>
      <c r="E46" s="315">
        <f t="shared" si="5"/>
        <v>32000.84</v>
      </c>
      <c r="F46" s="315">
        <f t="shared" si="7"/>
        <v>34802.196199999998</v>
      </c>
      <c r="G46" s="315">
        <f t="shared" si="7"/>
        <v>32960.8652</v>
      </c>
      <c r="H46" s="315">
        <f t="shared" si="9"/>
        <v>35302.196199999998</v>
      </c>
      <c r="I46" s="315">
        <f t="shared" si="9"/>
        <v>33460.8652</v>
      </c>
      <c r="L46" s="21">
        <f t="shared" si="6"/>
        <v>36008.240123999996</v>
      </c>
      <c r="M46" s="21">
        <f t="shared" si="8"/>
        <v>34130.082503999998</v>
      </c>
    </row>
    <row r="47" spans="1:13" x14ac:dyDescent="0.25">
      <c r="B47" s="314">
        <v>34556</v>
      </c>
      <c r="C47" s="315">
        <v>32503</v>
      </c>
      <c r="D47" s="315">
        <f t="shared" si="5"/>
        <v>34901.56</v>
      </c>
      <c r="E47" s="315">
        <f t="shared" si="5"/>
        <v>32828.03</v>
      </c>
      <c r="F47" s="315">
        <f t="shared" si="7"/>
        <v>35948.606800000001</v>
      </c>
      <c r="G47" s="315">
        <f t="shared" si="7"/>
        <v>33812.870900000002</v>
      </c>
      <c r="H47" s="315">
        <f t="shared" si="9"/>
        <v>36448.606800000001</v>
      </c>
      <c r="I47" s="315">
        <f t="shared" si="9"/>
        <v>34312.870900000002</v>
      </c>
      <c r="L47" s="21">
        <f t="shared" si="6"/>
        <v>37177.578936000005</v>
      </c>
      <c r="M47" s="21">
        <f t="shared" si="8"/>
        <v>34999.128318000003</v>
      </c>
    </row>
    <row r="48" spans="1:13" x14ac:dyDescent="0.25">
      <c r="B48" s="314">
        <v>35321</v>
      </c>
      <c r="C48" s="315">
        <v>33454</v>
      </c>
      <c r="D48" s="315">
        <f t="shared" si="5"/>
        <v>35674.21</v>
      </c>
      <c r="E48" s="315">
        <f t="shared" si="5"/>
        <v>33788.54</v>
      </c>
      <c r="F48" s="315">
        <f t="shared" si="7"/>
        <v>36744.436300000001</v>
      </c>
      <c r="G48" s="315">
        <f t="shared" si="7"/>
        <v>34802.196199999998</v>
      </c>
      <c r="H48" s="315">
        <f t="shared" si="9"/>
        <v>37244.436300000001</v>
      </c>
      <c r="I48" s="315">
        <f t="shared" si="9"/>
        <v>35302.196199999998</v>
      </c>
      <c r="L48" s="21">
        <f t="shared" si="6"/>
        <v>37989.325025999999</v>
      </c>
      <c r="M48" s="21">
        <f t="shared" si="8"/>
        <v>36008.240123999996</v>
      </c>
    </row>
    <row r="49" spans="1:13" x14ac:dyDescent="0.25">
      <c r="B49" s="314">
        <v>36412</v>
      </c>
      <c r="C49" s="315">
        <v>34556</v>
      </c>
      <c r="D49" s="315">
        <f t="shared" si="5"/>
        <v>36776.120000000003</v>
      </c>
      <c r="E49" s="315">
        <f t="shared" si="5"/>
        <v>34901.56</v>
      </c>
      <c r="F49" s="315">
        <f t="shared" si="7"/>
        <v>37879.403600000005</v>
      </c>
      <c r="G49" s="315">
        <f t="shared" si="7"/>
        <v>35948.606800000001</v>
      </c>
      <c r="H49" s="315">
        <f t="shared" si="9"/>
        <v>38379.403600000005</v>
      </c>
      <c r="I49" s="315">
        <f t="shared" si="9"/>
        <v>36448.606800000001</v>
      </c>
      <c r="L49" s="21">
        <f t="shared" si="6"/>
        <v>39146.991672000004</v>
      </c>
      <c r="M49" s="21">
        <f t="shared" si="8"/>
        <v>37177.578936000005</v>
      </c>
    </row>
    <row r="50" spans="1:13" x14ac:dyDescent="0.25">
      <c r="B50" s="314">
        <v>37504</v>
      </c>
      <c r="C50" s="315">
        <v>35321</v>
      </c>
      <c r="D50" s="315">
        <f t="shared" si="5"/>
        <v>37879.040000000001</v>
      </c>
      <c r="E50" s="315">
        <f t="shared" si="5"/>
        <v>35674.21</v>
      </c>
      <c r="F50" s="315">
        <f t="shared" si="7"/>
        <v>39015.411200000002</v>
      </c>
      <c r="G50" s="315">
        <f t="shared" si="7"/>
        <v>36744.436300000001</v>
      </c>
      <c r="H50" s="315">
        <f t="shared" si="9"/>
        <v>39515.411200000002</v>
      </c>
      <c r="I50" s="315">
        <f t="shared" si="9"/>
        <v>37244.436300000001</v>
      </c>
      <c r="L50" s="21">
        <f t="shared" si="6"/>
        <v>40305.719424000003</v>
      </c>
      <c r="M50" s="21">
        <f t="shared" si="8"/>
        <v>37989.325025999999</v>
      </c>
    </row>
    <row r="51" spans="1:13" x14ac:dyDescent="0.25">
      <c r="B51" s="314">
        <v>38595</v>
      </c>
      <c r="C51" s="315">
        <v>36412</v>
      </c>
      <c r="D51" s="315">
        <f t="shared" si="5"/>
        <v>38980.949999999997</v>
      </c>
      <c r="E51" s="315">
        <f t="shared" si="5"/>
        <v>36776.120000000003</v>
      </c>
      <c r="F51" s="315">
        <f t="shared" si="7"/>
        <v>40150.378499999999</v>
      </c>
      <c r="G51" s="315">
        <f t="shared" si="7"/>
        <v>37879.403600000005</v>
      </c>
      <c r="H51" s="315">
        <f t="shared" si="9"/>
        <v>40650.378499999999</v>
      </c>
      <c r="I51" s="315">
        <f t="shared" si="9"/>
        <v>38379.403600000005</v>
      </c>
      <c r="L51" s="21">
        <f t="shared" si="6"/>
        <v>41463.38607</v>
      </c>
      <c r="M51" s="21">
        <f t="shared" si="8"/>
        <v>39146.991672000004</v>
      </c>
    </row>
    <row r="52" spans="1:13" x14ac:dyDescent="0.25">
      <c r="C52" s="315">
        <v>37504</v>
      </c>
      <c r="D52" s="315"/>
      <c r="E52" s="315">
        <f t="shared" si="5"/>
        <v>37879.040000000001</v>
      </c>
      <c r="F52" s="315"/>
      <c r="G52" s="315">
        <f t="shared" si="7"/>
        <v>39015.411200000002</v>
      </c>
      <c r="H52" s="315"/>
      <c r="I52" s="315">
        <f t="shared" si="9"/>
        <v>39515.411200000002</v>
      </c>
      <c r="L52" s="21"/>
      <c r="M52" s="21">
        <f t="shared" si="8"/>
        <v>40305.719424000003</v>
      </c>
    </row>
    <row r="53" spans="1:13" x14ac:dyDescent="0.25">
      <c r="C53" s="315">
        <v>38595</v>
      </c>
      <c r="D53" s="315"/>
      <c r="E53" s="315">
        <f t="shared" si="5"/>
        <v>38980.949999999997</v>
      </c>
      <c r="F53" s="315"/>
      <c r="G53" s="315">
        <f t="shared" si="7"/>
        <v>40150.378499999999</v>
      </c>
      <c r="H53" s="315"/>
      <c r="I53" s="315">
        <f t="shared" si="9"/>
        <v>40650.378499999999</v>
      </c>
      <c r="L53" s="21"/>
      <c r="M53" s="21">
        <f t="shared" si="8"/>
        <v>41463.38607</v>
      </c>
    </row>
    <row r="54" spans="1:13" s="162" customFormat="1" x14ac:dyDescent="0.25">
      <c r="A54" s="465" t="s">
        <v>267</v>
      </c>
      <c r="B54" s="317">
        <v>47946</v>
      </c>
      <c r="C54" s="318"/>
      <c r="D54" s="318">
        <f t="shared" si="5"/>
        <v>48425.46</v>
      </c>
      <c r="F54" s="318">
        <f t="shared" si="7"/>
        <v>49878.2238</v>
      </c>
      <c r="G54" s="318"/>
      <c r="H54" s="318">
        <f>F54+500</f>
        <v>50378.2238</v>
      </c>
      <c r="J54" s="394"/>
      <c r="K54" s="394"/>
      <c r="L54" s="393">
        <f t="shared" ref="L54:L72" si="10">H54*1.02</f>
        <v>51385.788275999999</v>
      </c>
      <c r="M54" s="393"/>
    </row>
    <row r="55" spans="1:13" x14ac:dyDescent="0.25">
      <c r="B55" s="314">
        <v>49329</v>
      </c>
      <c r="D55" s="315">
        <f t="shared" si="5"/>
        <v>49822.29</v>
      </c>
      <c r="F55" s="315">
        <f t="shared" si="7"/>
        <v>51316.958700000003</v>
      </c>
      <c r="G55" s="315"/>
      <c r="H55" s="315">
        <f>F55*1.01</f>
        <v>51830.128287000007</v>
      </c>
      <c r="L55" s="21">
        <f t="shared" si="10"/>
        <v>52866.730852740009</v>
      </c>
      <c r="M55" s="21"/>
    </row>
    <row r="56" spans="1:13" x14ac:dyDescent="0.25">
      <c r="B56" s="314">
        <v>50713</v>
      </c>
      <c r="D56" s="315">
        <f t="shared" si="5"/>
        <v>51220.13</v>
      </c>
      <c r="F56" s="315">
        <f t="shared" si="7"/>
        <v>52756.733899999999</v>
      </c>
      <c r="G56" s="315"/>
      <c r="H56" s="315">
        <f t="shared" ref="H56:H62" si="11">F56*1.01</f>
        <v>53284.301239</v>
      </c>
      <c r="L56" s="21">
        <f t="shared" si="10"/>
        <v>54349.98726378</v>
      </c>
      <c r="M56" s="21"/>
    </row>
    <row r="57" spans="1:13" x14ac:dyDescent="0.25">
      <c r="B57" s="314">
        <v>52110</v>
      </c>
      <c r="D57" s="315">
        <f t="shared" si="5"/>
        <v>52631.1</v>
      </c>
      <c r="F57" s="315">
        <f t="shared" si="7"/>
        <v>54210.033000000003</v>
      </c>
      <c r="G57" s="315"/>
      <c r="H57" s="315">
        <f t="shared" si="11"/>
        <v>54752.133330000004</v>
      </c>
      <c r="L57" s="21">
        <f t="shared" si="10"/>
        <v>55847.175996600003</v>
      </c>
      <c r="M57" s="21"/>
    </row>
    <row r="58" spans="1:13" x14ac:dyDescent="0.25">
      <c r="B58" s="314">
        <v>53506</v>
      </c>
      <c r="D58" s="315">
        <f t="shared" si="5"/>
        <v>54041.06</v>
      </c>
      <c r="F58" s="315">
        <f t="shared" si="7"/>
        <v>55662.291799999999</v>
      </c>
      <c r="G58" s="315"/>
      <c r="H58" s="315">
        <f t="shared" si="11"/>
        <v>56218.914718</v>
      </c>
      <c r="L58" s="21">
        <f t="shared" si="10"/>
        <v>57343.293012360002</v>
      </c>
      <c r="M58" s="21"/>
    </row>
    <row r="59" spans="1:13" x14ac:dyDescent="0.25">
      <c r="B59" s="314">
        <v>54904</v>
      </c>
      <c r="D59" s="315">
        <f t="shared" si="5"/>
        <v>55453.04</v>
      </c>
      <c r="F59" s="315">
        <f t="shared" si="7"/>
        <v>57116.631200000003</v>
      </c>
      <c r="G59" s="315"/>
      <c r="H59" s="315">
        <f t="shared" si="11"/>
        <v>57687.797512000005</v>
      </c>
      <c r="L59" s="21">
        <f t="shared" si="10"/>
        <v>58841.553462240008</v>
      </c>
      <c r="M59" s="21"/>
    </row>
    <row r="60" spans="1:13" x14ac:dyDescent="0.25">
      <c r="B60" s="314">
        <v>56300</v>
      </c>
      <c r="D60" s="315">
        <f t="shared" si="5"/>
        <v>56863</v>
      </c>
      <c r="F60" s="315">
        <f t="shared" si="7"/>
        <v>58568.89</v>
      </c>
      <c r="G60" s="315"/>
      <c r="H60" s="315">
        <f t="shared" si="11"/>
        <v>59154.5789</v>
      </c>
      <c r="L60" s="21">
        <f t="shared" si="10"/>
        <v>60337.670478</v>
      </c>
      <c r="M60" s="21"/>
    </row>
    <row r="61" spans="1:13" x14ac:dyDescent="0.25">
      <c r="A61" s="477" t="s">
        <v>268</v>
      </c>
      <c r="B61" s="314">
        <v>58313</v>
      </c>
      <c r="D61" s="315">
        <f t="shared" si="5"/>
        <v>58896.13</v>
      </c>
      <c r="F61" s="315">
        <f t="shared" si="7"/>
        <v>60663.013899999998</v>
      </c>
      <c r="G61" s="315"/>
      <c r="H61" s="315">
        <f t="shared" si="11"/>
        <v>61269.644038999999</v>
      </c>
      <c r="L61" s="21">
        <f t="shared" si="10"/>
        <v>62495.036919780003</v>
      </c>
      <c r="M61" s="21"/>
    </row>
    <row r="62" spans="1:13" x14ac:dyDescent="0.25">
      <c r="A62" s="477" t="s">
        <v>269</v>
      </c>
      <c r="B62" s="314">
        <v>60324</v>
      </c>
      <c r="D62" s="315">
        <f t="shared" si="5"/>
        <v>60927.24</v>
      </c>
      <c r="F62" s="315">
        <f t="shared" si="7"/>
        <v>62755.057200000003</v>
      </c>
      <c r="G62" s="315"/>
      <c r="H62" s="315">
        <f t="shared" si="11"/>
        <v>63382.607772000003</v>
      </c>
      <c r="L62" s="21">
        <f t="shared" si="10"/>
        <v>64650.259927440005</v>
      </c>
      <c r="M62" s="21"/>
    </row>
    <row r="63" spans="1:13" s="162" customFormat="1" x14ac:dyDescent="0.25">
      <c r="A63" s="465" t="s">
        <v>270</v>
      </c>
      <c r="B63" s="317">
        <v>34189</v>
      </c>
      <c r="C63" s="318">
        <v>31384</v>
      </c>
      <c r="D63" s="318">
        <f t="shared" si="5"/>
        <v>34530.89</v>
      </c>
      <c r="E63" s="318">
        <f t="shared" si="5"/>
        <v>31697.84</v>
      </c>
      <c r="F63" s="318">
        <f t="shared" si="7"/>
        <v>35566.816700000003</v>
      </c>
      <c r="G63" s="318">
        <f t="shared" si="7"/>
        <v>32648.7752</v>
      </c>
      <c r="H63" s="318">
        <f>F63+500</f>
        <v>36066.816700000003</v>
      </c>
      <c r="I63" s="318">
        <f>G63+500</f>
        <v>33148.775200000004</v>
      </c>
      <c r="J63" s="394"/>
      <c r="K63" s="394"/>
      <c r="L63" s="393">
        <f t="shared" si="10"/>
        <v>36788.153034000003</v>
      </c>
      <c r="M63" s="393">
        <f t="shared" ref="M63:M84" si="12">I63*1.02</f>
        <v>33811.750704000005</v>
      </c>
    </row>
    <row r="64" spans="1:13" x14ac:dyDescent="0.25">
      <c r="B64" s="314">
        <v>36165</v>
      </c>
      <c r="C64" s="315">
        <v>33179</v>
      </c>
      <c r="D64" s="315">
        <f t="shared" si="5"/>
        <v>36526.65</v>
      </c>
      <c r="E64" s="315">
        <f t="shared" si="5"/>
        <v>33510.79</v>
      </c>
      <c r="F64" s="315">
        <f t="shared" si="7"/>
        <v>37622.449500000002</v>
      </c>
      <c r="G64" s="315">
        <f t="shared" si="7"/>
        <v>34516.113700000002</v>
      </c>
      <c r="H64" s="315">
        <f t="shared" ref="H64:I73" si="13">F64+500</f>
        <v>38122.449500000002</v>
      </c>
      <c r="I64" s="315">
        <f t="shared" si="13"/>
        <v>35016.113700000002</v>
      </c>
      <c r="L64" s="21">
        <f t="shared" si="10"/>
        <v>38884.89849</v>
      </c>
      <c r="M64" s="21">
        <f t="shared" si="12"/>
        <v>35716.435974</v>
      </c>
    </row>
    <row r="65" spans="1:13" x14ac:dyDescent="0.25">
      <c r="B65" s="314">
        <v>37936</v>
      </c>
      <c r="C65" s="315">
        <v>34189</v>
      </c>
      <c r="D65" s="315">
        <f t="shared" si="5"/>
        <v>38315.360000000001</v>
      </c>
      <c r="E65" s="315">
        <f t="shared" si="5"/>
        <v>34530.89</v>
      </c>
      <c r="F65" s="315">
        <f t="shared" si="7"/>
        <v>39464.820800000001</v>
      </c>
      <c r="G65" s="315">
        <f t="shared" si="7"/>
        <v>35566.816700000003</v>
      </c>
      <c r="H65" s="315">
        <f t="shared" si="13"/>
        <v>39964.820800000001</v>
      </c>
      <c r="I65" s="315">
        <f t="shared" si="13"/>
        <v>36066.816700000003</v>
      </c>
      <c r="L65" s="21">
        <f t="shared" si="10"/>
        <v>40764.117215999999</v>
      </c>
      <c r="M65" s="21">
        <f t="shared" si="12"/>
        <v>36788.153034000003</v>
      </c>
    </row>
    <row r="66" spans="1:13" x14ac:dyDescent="0.25">
      <c r="B66" s="314">
        <v>39648</v>
      </c>
      <c r="C66" s="315">
        <v>36165</v>
      </c>
      <c r="D66" s="315">
        <f t="shared" ref="D66:E129" si="14">B66*1.01</f>
        <v>40044.480000000003</v>
      </c>
      <c r="E66" s="315">
        <f t="shared" si="14"/>
        <v>36526.65</v>
      </c>
      <c r="F66" s="315">
        <f t="shared" si="7"/>
        <v>41245.814400000003</v>
      </c>
      <c r="G66" s="315">
        <f t="shared" si="7"/>
        <v>37622.449500000002</v>
      </c>
      <c r="H66" s="315">
        <f t="shared" si="13"/>
        <v>41745.814400000003</v>
      </c>
      <c r="I66" s="315">
        <f t="shared" si="13"/>
        <v>38122.449500000002</v>
      </c>
      <c r="L66" s="21">
        <f t="shared" si="10"/>
        <v>42580.730688000003</v>
      </c>
      <c r="M66" s="21">
        <f t="shared" si="12"/>
        <v>38884.89849</v>
      </c>
    </row>
    <row r="67" spans="1:13" x14ac:dyDescent="0.25">
      <c r="B67" s="314">
        <v>41354</v>
      </c>
      <c r="C67" s="315">
        <v>37936</v>
      </c>
      <c r="D67" s="315">
        <f t="shared" si="14"/>
        <v>41767.54</v>
      </c>
      <c r="E67" s="315">
        <f t="shared" si="14"/>
        <v>38315.360000000001</v>
      </c>
      <c r="F67" s="315">
        <f t="shared" si="7"/>
        <v>43020.566200000001</v>
      </c>
      <c r="G67" s="315">
        <f t="shared" si="7"/>
        <v>39464.820800000001</v>
      </c>
      <c r="H67" s="315">
        <f t="shared" si="13"/>
        <v>43520.566200000001</v>
      </c>
      <c r="I67" s="315">
        <f t="shared" si="13"/>
        <v>39964.820800000001</v>
      </c>
      <c r="L67" s="21">
        <f t="shared" si="10"/>
        <v>44390.977524000002</v>
      </c>
      <c r="M67" s="21">
        <f t="shared" si="12"/>
        <v>40764.117215999999</v>
      </c>
    </row>
    <row r="68" spans="1:13" x14ac:dyDescent="0.25">
      <c r="B68" s="314">
        <v>43024</v>
      </c>
      <c r="C68" s="315">
        <v>39648</v>
      </c>
      <c r="D68" s="315">
        <f t="shared" si="14"/>
        <v>43454.239999999998</v>
      </c>
      <c r="E68" s="315">
        <f t="shared" si="14"/>
        <v>40044.480000000003</v>
      </c>
      <c r="F68" s="315">
        <f t="shared" si="7"/>
        <v>44757.867200000001</v>
      </c>
      <c r="G68" s="315">
        <f t="shared" si="7"/>
        <v>41245.814400000003</v>
      </c>
      <c r="H68" s="315">
        <f t="shared" si="13"/>
        <v>45257.867200000001</v>
      </c>
      <c r="I68" s="315">
        <f t="shared" si="13"/>
        <v>41745.814400000003</v>
      </c>
      <c r="L68" s="21">
        <f t="shared" si="10"/>
        <v>46163.024544</v>
      </c>
      <c r="M68" s="21">
        <f t="shared" si="12"/>
        <v>42580.730688000003</v>
      </c>
    </row>
    <row r="69" spans="1:13" x14ac:dyDescent="0.25">
      <c r="B69" s="314">
        <v>44712</v>
      </c>
      <c r="C69" s="315">
        <v>41354</v>
      </c>
      <c r="D69" s="315">
        <f t="shared" si="14"/>
        <v>45159.12</v>
      </c>
      <c r="E69" s="315">
        <f t="shared" si="14"/>
        <v>41767.54</v>
      </c>
      <c r="F69" s="315">
        <f t="shared" si="7"/>
        <v>46513.893600000003</v>
      </c>
      <c r="G69" s="315">
        <f t="shared" si="7"/>
        <v>43020.566200000001</v>
      </c>
      <c r="H69" s="315">
        <f t="shared" si="13"/>
        <v>47013.893600000003</v>
      </c>
      <c r="I69" s="315">
        <f t="shared" si="13"/>
        <v>43520.566200000001</v>
      </c>
      <c r="L69" s="21">
        <f t="shared" si="10"/>
        <v>47954.171472000002</v>
      </c>
      <c r="M69" s="21">
        <f t="shared" si="12"/>
        <v>44390.977524000002</v>
      </c>
    </row>
    <row r="70" spans="1:13" x14ac:dyDescent="0.25">
      <c r="B70" s="314">
        <v>46354</v>
      </c>
      <c r="C70" s="315">
        <v>43024</v>
      </c>
      <c r="D70" s="315">
        <f t="shared" si="14"/>
        <v>46817.54</v>
      </c>
      <c r="E70" s="315">
        <f t="shared" si="14"/>
        <v>43454.239999999998</v>
      </c>
      <c r="F70" s="315">
        <f t="shared" si="7"/>
        <v>48222.066200000001</v>
      </c>
      <c r="G70" s="315">
        <f t="shared" si="7"/>
        <v>44757.867200000001</v>
      </c>
      <c r="H70" s="315">
        <f t="shared" si="13"/>
        <v>48722.066200000001</v>
      </c>
      <c r="I70" s="315">
        <f t="shared" si="13"/>
        <v>45257.867200000001</v>
      </c>
      <c r="L70" s="21">
        <f t="shared" si="10"/>
        <v>49696.507524000001</v>
      </c>
      <c r="M70" s="21">
        <f t="shared" si="12"/>
        <v>46163.024544</v>
      </c>
    </row>
    <row r="71" spans="1:13" x14ac:dyDescent="0.25">
      <c r="B71" s="314">
        <v>48045</v>
      </c>
      <c r="C71" s="315">
        <v>44712</v>
      </c>
      <c r="D71" s="315">
        <f t="shared" si="14"/>
        <v>48525.45</v>
      </c>
      <c r="E71" s="315">
        <f t="shared" si="14"/>
        <v>45159.12</v>
      </c>
      <c r="F71" s="315">
        <f t="shared" si="7"/>
        <v>49981.213499999998</v>
      </c>
      <c r="G71" s="315">
        <f t="shared" si="7"/>
        <v>46513.893600000003</v>
      </c>
      <c r="H71" s="315">
        <f t="shared" si="13"/>
        <v>50481.213499999998</v>
      </c>
      <c r="I71" s="315">
        <f t="shared" si="13"/>
        <v>47013.893600000003</v>
      </c>
      <c r="L71" s="21">
        <f t="shared" si="10"/>
        <v>51490.837769999998</v>
      </c>
      <c r="M71" s="21">
        <f t="shared" si="12"/>
        <v>47954.171472000002</v>
      </c>
    </row>
    <row r="72" spans="1:13" x14ac:dyDescent="0.25">
      <c r="B72" s="314">
        <v>49166</v>
      </c>
      <c r="C72" s="315">
        <v>46354</v>
      </c>
      <c r="D72" s="315">
        <f t="shared" si="14"/>
        <v>49657.66</v>
      </c>
      <c r="E72" s="315">
        <f t="shared" si="14"/>
        <v>46817.54</v>
      </c>
      <c r="F72" s="315">
        <f t="shared" si="7"/>
        <v>51147.389800000004</v>
      </c>
      <c r="G72" s="315">
        <f t="shared" si="7"/>
        <v>48222.066200000001</v>
      </c>
      <c r="H72" s="315">
        <f>F72*1.01</f>
        <v>51658.863698000008</v>
      </c>
      <c r="I72" s="315">
        <f t="shared" si="13"/>
        <v>48722.066200000001</v>
      </c>
      <c r="L72" s="21">
        <f t="shared" si="10"/>
        <v>52692.040971960007</v>
      </c>
      <c r="M72" s="21">
        <f t="shared" si="12"/>
        <v>49696.507524000001</v>
      </c>
    </row>
    <row r="73" spans="1:13" x14ac:dyDescent="0.25">
      <c r="C73" s="315">
        <v>48045</v>
      </c>
      <c r="D73" s="315"/>
      <c r="E73" s="315">
        <f t="shared" si="14"/>
        <v>48525.45</v>
      </c>
      <c r="F73" s="315"/>
      <c r="G73" s="315">
        <f t="shared" si="7"/>
        <v>49981.213499999998</v>
      </c>
      <c r="H73" s="315"/>
      <c r="I73" s="315">
        <f t="shared" si="13"/>
        <v>50481.213499999998</v>
      </c>
      <c r="L73" s="21"/>
      <c r="M73" s="21">
        <f t="shared" si="12"/>
        <v>51490.837769999998</v>
      </c>
    </row>
    <row r="74" spans="1:13" x14ac:dyDescent="0.25">
      <c r="C74" s="315">
        <v>49166</v>
      </c>
      <c r="D74" s="315"/>
      <c r="E74" s="315">
        <f t="shared" si="14"/>
        <v>49657.66</v>
      </c>
      <c r="F74" s="315"/>
      <c r="G74" s="315">
        <f t="shared" si="7"/>
        <v>51147.389800000004</v>
      </c>
      <c r="H74" s="315"/>
      <c r="I74" s="315">
        <f>G74*1.01</f>
        <v>51658.863698000008</v>
      </c>
      <c r="L74" s="21"/>
      <c r="M74" s="21">
        <f t="shared" si="12"/>
        <v>52692.040971960007</v>
      </c>
    </row>
    <row r="75" spans="1:13" x14ac:dyDescent="0.25">
      <c r="A75" s="477" t="s">
        <v>271</v>
      </c>
      <c r="B75" s="314">
        <v>50763</v>
      </c>
      <c r="C75" s="315">
        <v>50763</v>
      </c>
      <c r="D75" s="315">
        <f t="shared" si="14"/>
        <v>51270.63</v>
      </c>
      <c r="E75" s="315">
        <f t="shared" si="14"/>
        <v>51270.63</v>
      </c>
      <c r="F75" s="315">
        <f t="shared" si="7"/>
        <v>52808.748899999999</v>
      </c>
      <c r="G75" s="315">
        <f t="shared" si="7"/>
        <v>52808.748899999999</v>
      </c>
      <c r="H75" s="315">
        <f>F75*1.01</f>
        <v>53336.836388999996</v>
      </c>
      <c r="I75" s="315">
        <f>G75*1.01</f>
        <v>53336.836388999996</v>
      </c>
      <c r="L75" s="21">
        <f t="shared" ref="L75:L82" si="15">H75*1.02</f>
        <v>54403.573116779997</v>
      </c>
      <c r="M75" s="21">
        <f t="shared" si="12"/>
        <v>54403.573116779997</v>
      </c>
    </row>
    <row r="76" spans="1:13" x14ac:dyDescent="0.25">
      <c r="A76" s="477" t="s">
        <v>272</v>
      </c>
      <c r="B76" s="314">
        <v>52369</v>
      </c>
      <c r="C76" s="315">
        <v>52369</v>
      </c>
      <c r="D76" s="315">
        <f t="shared" si="14"/>
        <v>52892.69</v>
      </c>
      <c r="E76" s="315">
        <f t="shared" si="14"/>
        <v>52892.69</v>
      </c>
      <c r="F76" s="315">
        <f t="shared" si="7"/>
        <v>54479.470700000005</v>
      </c>
      <c r="G76" s="315">
        <f t="shared" si="7"/>
        <v>54479.470700000005</v>
      </c>
      <c r="H76" s="315">
        <f>F76*1.01</f>
        <v>55024.265407000006</v>
      </c>
      <c r="I76" s="315">
        <f>G76*1.01</f>
        <v>55024.265407000006</v>
      </c>
      <c r="L76" s="21">
        <f t="shared" si="15"/>
        <v>56124.750715140006</v>
      </c>
      <c r="M76" s="21">
        <f t="shared" si="12"/>
        <v>56124.750715140006</v>
      </c>
    </row>
    <row r="77" spans="1:13" s="162" customFormat="1" x14ac:dyDescent="0.25">
      <c r="A77" s="465" t="s">
        <v>110</v>
      </c>
      <c r="B77" s="317">
        <v>40691</v>
      </c>
      <c r="C77" s="318">
        <v>36777</v>
      </c>
      <c r="D77" s="318">
        <f t="shared" si="14"/>
        <v>41097.910000000003</v>
      </c>
      <c r="E77" s="318">
        <f t="shared" si="14"/>
        <v>37144.769999999997</v>
      </c>
      <c r="F77" s="318">
        <f t="shared" si="7"/>
        <v>42330.847300000001</v>
      </c>
      <c r="G77" s="318">
        <f t="shared" si="7"/>
        <v>38259.113099999995</v>
      </c>
      <c r="H77" s="318">
        <f>F77+500</f>
        <v>42830.847300000001</v>
      </c>
      <c r="I77" s="318">
        <f>G77+500</f>
        <v>38759.113099999995</v>
      </c>
      <c r="J77" s="394"/>
      <c r="K77" s="394"/>
      <c r="L77" s="393">
        <f t="shared" si="15"/>
        <v>43687.464246000003</v>
      </c>
      <c r="M77" s="393">
        <f t="shared" si="12"/>
        <v>39534.295361999997</v>
      </c>
    </row>
    <row r="78" spans="1:13" x14ac:dyDescent="0.25">
      <c r="B78" s="314">
        <v>43575</v>
      </c>
      <c r="C78" s="315">
        <v>39373</v>
      </c>
      <c r="D78" s="315">
        <f t="shared" si="14"/>
        <v>44010.75</v>
      </c>
      <c r="E78" s="315">
        <f t="shared" si="14"/>
        <v>39766.730000000003</v>
      </c>
      <c r="F78" s="315">
        <f t="shared" si="7"/>
        <v>45331.072500000002</v>
      </c>
      <c r="G78" s="315">
        <f t="shared" si="7"/>
        <v>40959.731900000006</v>
      </c>
      <c r="H78" s="315">
        <f t="shared" ref="H78:I82" si="16">F78+500</f>
        <v>45831.072500000002</v>
      </c>
      <c r="I78" s="315">
        <f t="shared" si="16"/>
        <v>41459.731900000006</v>
      </c>
      <c r="L78" s="21">
        <f t="shared" si="15"/>
        <v>46747.693950000001</v>
      </c>
      <c r="M78" s="21">
        <f t="shared" si="12"/>
        <v>42288.926538000007</v>
      </c>
    </row>
    <row r="79" spans="1:13" x14ac:dyDescent="0.25">
      <c r="B79" s="314">
        <v>45600</v>
      </c>
      <c r="C79" s="315">
        <v>40691</v>
      </c>
      <c r="D79" s="315">
        <f t="shared" si="14"/>
        <v>46056</v>
      </c>
      <c r="E79" s="315">
        <f t="shared" si="14"/>
        <v>41097.910000000003</v>
      </c>
      <c r="F79" s="315">
        <f t="shared" si="7"/>
        <v>47437.68</v>
      </c>
      <c r="G79" s="315">
        <f t="shared" si="7"/>
        <v>42330.847300000001</v>
      </c>
      <c r="H79" s="315">
        <f t="shared" si="16"/>
        <v>47937.68</v>
      </c>
      <c r="I79" s="315">
        <f t="shared" si="16"/>
        <v>42830.847300000001</v>
      </c>
      <c r="L79" s="21">
        <f t="shared" si="15"/>
        <v>48896.433600000004</v>
      </c>
      <c r="M79" s="21">
        <f t="shared" si="12"/>
        <v>43687.464246000003</v>
      </c>
    </row>
    <row r="80" spans="1:13" x14ac:dyDescent="0.25">
      <c r="B80" s="314">
        <v>47619</v>
      </c>
      <c r="C80" s="315">
        <v>43575</v>
      </c>
      <c r="D80" s="315">
        <f t="shared" si="14"/>
        <v>48095.19</v>
      </c>
      <c r="E80" s="315">
        <f t="shared" si="14"/>
        <v>44010.75</v>
      </c>
      <c r="F80" s="315">
        <f t="shared" si="7"/>
        <v>49538.045700000002</v>
      </c>
      <c r="G80" s="315">
        <f t="shared" si="7"/>
        <v>45331.072500000002</v>
      </c>
      <c r="H80" s="315">
        <f t="shared" si="16"/>
        <v>50038.045700000002</v>
      </c>
      <c r="I80" s="315">
        <f t="shared" si="16"/>
        <v>45831.072500000002</v>
      </c>
      <c r="L80" s="21">
        <f t="shared" si="15"/>
        <v>51038.806614000001</v>
      </c>
      <c r="M80" s="21">
        <f t="shared" si="12"/>
        <v>46747.693950000001</v>
      </c>
    </row>
    <row r="81" spans="1:13" x14ac:dyDescent="0.25">
      <c r="B81" s="314">
        <v>49818</v>
      </c>
      <c r="C81" s="315">
        <v>45600</v>
      </c>
      <c r="D81" s="315">
        <f t="shared" si="14"/>
        <v>50316.18</v>
      </c>
      <c r="E81" s="315">
        <f t="shared" si="14"/>
        <v>46056</v>
      </c>
      <c r="F81" s="315">
        <f t="shared" si="7"/>
        <v>51825.665399999998</v>
      </c>
      <c r="G81" s="315">
        <f t="shared" si="7"/>
        <v>47437.68</v>
      </c>
      <c r="H81" s="315">
        <f>F81*1.01</f>
        <v>52343.922053999995</v>
      </c>
      <c r="I81" s="315">
        <f t="shared" si="16"/>
        <v>47937.68</v>
      </c>
      <c r="L81" s="21">
        <f t="shared" si="15"/>
        <v>53390.800495079995</v>
      </c>
      <c r="M81" s="21">
        <f t="shared" si="12"/>
        <v>48896.433600000004</v>
      </c>
    </row>
    <row r="82" spans="1:13" x14ac:dyDescent="0.25">
      <c r="B82" s="314">
        <v>51006</v>
      </c>
      <c r="C82" s="315">
        <v>47619</v>
      </c>
      <c r="D82" s="315">
        <f t="shared" si="14"/>
        <v>51516.06</v>
      </c>
      <c r="E82" s="315">
        <f t="shared" si="14"/>
        <v>48095.19</v>
      </c>
      <c r="F82" s="315">
        <f t="shared" si="7"/>
        <v>53061.541799999999</v>
      </c>
      <c r="G82" s="315">
        <f t="shared" si="7"/>
        <v>49538.045700000002</v>
      </c>
      <c r="H82" s="315">
        <f>F82*1.01</f>
        <v>53592.157218</v>
      </c>
      <c r="I82" s="315">
        <f t="shared" si="16"/>
        <v>50038.045700000002</v>
      </c>
      <c r="L82" s="21">
        <f t="shared" si="15"/>
        <v>54664.000362359999</v>
      </c>
      <c r="M82" s="21">
        <f t="shared" si="12"/>
        <v>51038.806614000001</v>
      </c>
    </row>
    <row r="83" spans="1:13" x14ac:dyDescent="0.25">
      <c r="C83" s="315">
        <v>49818</v>
      </c>
      <c r="D83" s="315"/>
      <c r="E83" s="315">
        <f t="shared" si="14"/>
        <v>50316.18</v>
      </c>
      <c r="F83" s="315"/>
      <c r="G83" s="315">
        <f t="shared" si="7"/>
        <v>51825.665399999998</v>
      </c>
      <c r="H83" s="315"/>
      <c r="I83" s="315">
        <f>G83*1.01</f>
        <v>52343.922053999995</v>
      </c>
      <c r="L83" s="21"/>
      <c r="M83" s="21">
        <f t="shared" si="12"/>
        <v>53390.800495079995</v>
      </c>
    </row>
    <row r="84" spans="1:13" x14ac:dyDescent="0.25">
      <c r="C84" s="315">
        <v>51006</v>
      </c>
      <c r="D84" s="315"/>
      <c r="E84" s="315">
        <f t="shared" si="14"/>
        <v>51516.06</v>
      </c>
      <c r="F84" s="315"/>
      <c r="G84" s="315">
        <f t="shared" si="7"/>
        <v>53061.541799999999</v>
      </c>
      <c r="H84" s="315"/>
      <c r="I84" s="315">
        <f>G84*1.01</f>
        <v>53592.157218</v>
      </c>
      <c r="L84" s="21"/>
      <c r="M84" s="21">
        <f t="shared" si="12"/>
        <v>54664.000362359999</v>
      </c>
    </row>
    <row r="85" spans="1:13" s="162" customFormat="1" x14ac:dyDescent="0.25">
      <c r="A85" s="465" t="s">
        <v>273</v>
      </c>
      <c r="B85" s="317">
        <v>35226</v>
      </c>
      <c r="C85" s="318"/>
      <c r="D85" s="318">
        <f t="shared" si="14"/>
        <v>35578.26</v>
      </c>
      <c r="E85" s="318"/>
      <c r="F85" s="318">
        <f t="shared" si="7"/>
        <v>36645.607800000005</v>
      </c>
      <c r="G85" s="318"/>
      <c r="H85" s="318">
        <f>F85+500</f>
        <v>37145.607800000005</v>
      </c>
      <c r="J85" s="394"/>
      <c r="K85" s="394"/>
      <c r="L85" s="393">
        <f t="shared" ref="L85:L90" si="17">H85*1.02</f>
        <v>37888.519956000004</v>
      </c>
      <c r="M85" s="393"/>
    </row>
    <row r="86" spans="1:13" x14ac:dyDescent="0.25">
      <c r="B86" s="314">
        <v>36345</v>
      </c>
      <c r="D86" s="315">
        <f t="shared" si="14"/>
        <v>36708.449999999997</v>
      </c>
      <c r="E86" s="315"/>
      <c r="F86" s="315">
        <f t="shared" si="7"/>
        <v>37809.703499999996</v>
      </c>
      <c r="G86" s="315"/>
      <c r="H86" s="315">
        <f>F86+500</f>
        <v>38309.703499999996</v>
      </c>
      <c r="L86" s="21">
        <f t="shared" si="17"/>
        <v>39075.897569999994</v>
      </c>
      <c r="M86" s="21"/>
    </row>
    <row r="87" spans="1:13" x14ac:dyDescent="0.25">
      <c r="B87" s="314">
        <v>37469</v>
      </c>
      <c r="D87" s="315">
        <f t="shared" si="14"/>
        <v>37843.69</v>
      </c>
      <c r="E87" s="315"/>
      <c r="F87" s="315">
        <f t="shared" si="7"/>
        <v>38979.000700000004</v>
      </c>
      <c r="G87" s="315"/>
      <c r="H87" s="315">
        <f>F87+500</f>
        <v>39479.000700000004</v>
      </c>
      <c r="L87" s="21">
        <f t="shared" si="17"/>
        <v>40268.580714000003</v>
      </c>
      <c r="M87" s="21"/>
    </row>
    <row r="88" spans="1:13" x14ac:dyDescent="0.25">
      <c r="A88" s="467" t="s">
        <v>274</v>
      </c>
      <c r="B88" s="314">
        <v>39587</v>
      </c>
      <c r="D88" s="315">
        <f t="shared" si="14"/>
        <v>39982.870000000003</v>
      </c>
      <c r="E88" s="315"/>
      <c r="F88" s="315">
        <f t="shared" si="7"/>
        <v>41182.356100000005</v>
      </c>
      <c r="G88" s="315"/>
      <c r="H88" s="315">
        <f>F88+500</f>
        <v>41682.356100000005</v>
      </c>
      <c r="L88" s="21">
        <f t="shared" si="17"/>
        <v>42516.003222000007</v>
      </c>
      <c r="M88" s="21"/>
    </row>
    <row r="89" spans="1:13" x14ac:dyDescent="0.25">
      <c r="A89" s="477" t="s">
        <v>275</v>
      </c>
      <c r="B89" s="314">
        <v>41090</v>
      </c>
      <c r="D89" s="315">
        <f t="shared" si="14"/>
        <v>41500.9</v>
      </c>
      <c r="E89" s="315"/>
      <c r="F89" s="315">
        <f t="shared" si="7"/>
        <v>42745.927000000003</v>
      </c>
      <c r="G89" s="315"/>
      <c r="H89" s="315">
        <f>F89+500</f>
        <v>43245.927000000003</v>
      </c>
      <c r="L89" s="21">
        <f t="shared" si="17"/>
        <v>44110.845540000002</v>
      </c>
      <c r="M89" s="21"/>
    </row>
    <row r="90" spans="1:13" s="162" customFormat="1" x14ac:dyDescent="0.25">
      <c r="A90" s="465" t="s">
        <v>276</v>
      </c>
      <c r="B90" s="322">
        <v>578.36</v>
      </c>
      <c r="C90" s="323">
        <v>530.86</v>
      </c>
      <c r="D90" s="323">
        <f t="shared" si="14"/>
        <v>584.14359999999999</v>
      </c>
      <c r="E90" s="323">
        <f t="shared" si="14"/>
        <v>536.16859999999997</v>
      </c>
      <c r="F90" s="323">
        <f t="shared" si="7"/>
        <v>601.66790800000001</v>
      </c>
      <c r="G90" s="323">
        <f t="shared" si="7"/>
        <v>552.25365799999997</v>
      </c>
      <c r="H90" s="424">
        <f>F90+9.58</f>
        <v>611.24790800000005</v>
      </c>
      <c r="I90" s="424">
        <f>G90+9.58</f>
        <v>561.83365800000001</v>
      </c>
      <c r="J90" s="394"/>
      <c r="K90" s="394"/>
      <c r="L90" s="686">
        <f t="shared" si="17"/>
        <v>623.47286616000008</v>
      </c>
      <c r="M90" s="686">
        <f t="shared" ref="M90:M106" si="18">I90*1.02</f>
        <v>573.07033116000002</v>
      </c>
    </row>
    <row r="91" spans="1:13" s="332" customFormat="1" x14ac:dyDescent="0.25">
      <c r="A91" s="466"/>
      <c r="B91" s="329"/>
      <c r="C91" s="330">
        <v>578.36</v>
      </c>
      <c r="D91" s="331"/>
      <c r="E91" s="330">
        <f t="shared" si="14"/>
        <v>584.14359999999999</v>
      </c>
      <c r="F91" s="330"/>
      <c r="G91" s="330">
        <f t="shared" si="7"/>
        <v>601.66790800000001</v>
      </c>
      <c r="H91" s="425"/>
      <c r="I91" s="426">
        <f>G91+9.58</f>
        <v>611.24790800000005</v>
      </c>
      <c r="J91" s="187"/>
      <c r="K91" s="187"/>
      <c r="L91" s="42"/>
      <c r="M91" s="42">
        <f t="shared" si="18"/>
        <v>623.47286616000008</v>
      </c>
    </row>
    <row r="92" spans="1:13" s="162" customFormat="1" x14ac:dyDescent="0.25">
      <c r="A92" s="465" t="s">
        <v>277</v>
      </c>
      <c r="B92" s="322">
        <v>615.35</v>
      </c>
      <c r="C92" s="323">
        <v>562.28</v>
      </c>
      <c r="D92" s="323">
        <f t="shared" si="14"/>
        <v>621.50350000000003</v>
      </c>
      <c r="E92" s="323">
        <f t="shared" si="14"/>
        <v>567.90279999999996</v>
      </c>
      <c r="F92" s="323">
        <f t="shared" si="7"/>
        <v>640.14860500000009</v>
      </c>
      <c r="G92" s="323">
        <f t="shared" si="7"/>
        <v>584.93988400000001</v>
      </c>
      <c r="H92" s="323">
        <f>F92+9.58</f>
        <v>649.72860500000013</v>
      </c>
      <c r="I92" s="323">
        <f>G92+9.58</f>
        <v>594.51988400000005</v>
      </c>
      <c r="J92" s="394"/>
      <c r="K92" s="394"/>
      <c r="L92" s="686">
        <f t="shared" ref="L92:L104" si="19">H92*1.02</f>
        <v>662.72317710000016</v>
      </c>
      <c r="M92" s="686">
        <f t="shared" si="18"/>
        <v>606.41028168000003</v>
      </c>
    </row>
    <row r="93" spans="1:13" x14ac:dyDescent="0.25">
      <c r="B93" s="320">
        <v>618.66</v>
      </c>
      <c r="C93" s="321">
        <v>575.45000000000005</v>
      </c>
      <c r="D93" s="321">
        <f t="shared" si="14"/>
        <v>624.84659999999997</v>
      </c>
      <c r="E93" s="321">
        <f t="shared" si="14"/>
        <v>581.20450000000005</v>
      </c>
      <c r="F93" s="321">
        <f t="shared" si="7"/>
        <v>643.59199799999999</v>
      </c>
      <c r="G93" s="321">
        <f t="shared" si="7"/>
        <v>598.64063500000009</v>
      </c>
      <c r="H93" s="321">
        <f t="shared" ref="H93:I106" si="20">F93+9.58</f>
        <v>653.17199800000003</v>
      </c>
      <c r="I93" s="321">
        <f t="shared" si="20"/>
        <v>608.22063500000013</v>
      </c>
      <c r="L93" s="42">
        <f t="shared" si="19"/>
        <v>666.23543796000001</v>
      </c>
      <c r="M93" s="42">
        <f t="shared" si="18"/>
        <v>620.38504770000009</v>
      </c>
    </row>
    <row r="94" spans="1:13" x14ac:dyDescent="0.25">
      <c r="B94" s="320">
        <v>621.74</v>
      </c>
      <c r="C94" s="321">
        <v>615.35</v>
      </c>
      <c r="D94" s="321">
        <f t="shared" si="14"/>
        <v>627.95740000000001</v>
      </c>
      <c r="E94" s="321">
        <f t="shared" si="14"/>
        <v>621.50350000000003</v>
      </c>
      <c r="F94" s="321">
        <f t="shared" si="7"/>
        <v>646.79612199999997</v>
      </c>
      <c r="G94" s="321">
        <f t="shared" si="7"/>
        <v>640.14860500000009</v>
      </c>
      <c r="H94" s="321">
        <f t="shared" si="20"/>
        <v>656.37612200000001</v>
      </c>
      <c r="I94" s="321">
        <f t="shared" si="20"/>
        <v>649.72860500000013</v>
      </c>
      <c r="L94" s="42">
        <f t="shared" si="19"/>
        <v>669.50364444000002</v>
      </c>
      <c r="M94" s="42">
        <f t="shared" si="18"/>
        <v>662.72317710000016</v>
      </c>
    </row>
    <row r="95" spans="1:13" x14ac:dyDescent="0.25">
      <c r="B95" s="320">
        <v>623.5</v>
      </c>
      <c r="C95" s="321">
        <v>618.66</v>
      </c>
      <c r="D95" s="321">
        <f t="shared" si="14"/>
        <v>629.73500000000001</v>
      </c>
      <c r="E95" s="321">
        <f t="shared" si="14"/>
        <v>624.84659999999997</v>
      </c>
      <c r="F95" s="321">
        <f t="shared" si="7"/>
        <v>648.62705000000005</v>
      </c>
      <c r="G95" s="321">
        <f t="shared" si="7"/>
        <v>643.59199799999999</v>
      </c>
      <c r="H95" s="321">
        <f t="shared" si="20"/>
        <v>658.20705000000009</v>
      </c>
      <c r="I95" s="321">
        <f t="shared" si="20"/>
        <v>653.17199800000003</v>
      </c>
      <c r="L95" s="42">
        <f t="shared" si="19"/>
        <v>671.37119100000007</v>
      </c>
      <c r="M95" s="42">
        <f t="shared" si="18"/>
        <v>666.23543796000001</v>
      </c>
    </row>
    <row r="96" spans="1:13" x14ac:dyDescent="0.25">
      <c r="B96" s="320">
        <v>625.33000000000004</v>
      </c>
      <c r="C96" s="321">
        <v>621.74</v>
      </c>
      <c r="D96" s="321">
        <f t="shared" si="14"/>
        <v>631.58330000000001</v>
      </c>
      <c r="E96" s="321">
        <f t="shared" si="14"/>
        <v>627.95740000000001</v>
      </c>
      <c r="F96" s="321">
        <f t="shared" si="7"/>
        <v>650.530799</v>
      </c>
      <c r="G96" s="321">
        <f t="shared" si="7"/>
        <v>646.79612199999997</v>
      </c>
      <c r="H96" s="321">
        <f t="shared" si="20"/>
        <v>660.11079900000004</v>
      </c>
      <c r="I96" s="321">
        <f t="shared" si="20"/>
        <v>656.37612200000001</v>
      </c>
      <c r="L96" s="42">
        <f t="shared" si="19"/>
        <v>673.31301498000005</v>
      </c>
      <c r="M96" s="42">
        <f t="shared" si="18"/>
        <v>669.50364444000002</v>
      </c>
    </row>
    <row r="97" spans="1:13" x14ac:dyDescent="0.25">
      <c r="B97" s="320">
        <v>627.05999999999995</v>
      </c>
      <c r="C97" s="321">
        <v>623.5</v>
      </c>
      <c r="D97" s="321">
        <f t="shared" si="14"/>
        <v>633.3306</v>
      </c>
      <c r="E97" s="321">
        <f t="shared" si="14"/>
        <v>629.73500000000001</v>
      </c>
      <c r="F97" s="321">
        <f t="shared" ref="F97:G138" si="21">D97*1.03</f>
        <v>652.33051799999998</v>
      </c>
      <c r="G97" s="321">
        <f t="shared" si="21"/>
        <v>648.62705000000005</v>
      </c>
      <c r="H97" s="321">
        <f t="shared" si="20"/>
        <v>661.91051800000002</v>
      </c>
      <c r="I97" s="321">
        <f t="shared" si="20"/>
        <v>658.20705000000009</v>
      </c>
      <c r="L97" s="42">
        <f t="shared" si="19"/>
        <v>675.14872836000006</v>
      </c>
      <c r="M97" s="42">
        <f t="shared" si="18"/>
        <v>671.37119100000007</v>
      </c>
    </row>
    <row r="98" spans="1:13" x14ac:dyDescent="0.25">
      <c r="B98" s="320">
        <v>628.88</v>
      </c>
      <c r="C98" s="321">
        <v>625.33000000000004</v>
      </c>
      <c r="D98" s="321">
        <f t="shared" si="14"/>
        <v>635.16880000000003</v>
      </c>
      <c r="E98" s="321">
        <f t="shared" si="14"/>
        <v>631.58330000000001</v>
      </c>
      <c r="F98" s="321">
        <f t="shared" si="21"/>
        <v>654.22386400000005</v>
      </c>
      <c r="G98" s="321">
        <f t="shared" si="21"/>
        <v>650.530799</v>
      </c>
      <c r="H98" s="321">
        <f t="shared" si="20"/>
        <v>663.80386400000009</v>
      </c>
      <c r="I98" s="321">
        <f t="shared" si="20"/>
        <v>660.11079900000004</v>
      </c>
      <c r="L98" s="42">
        <f t="shared" si="19"/>
        <v>677.07994128000007</v>
      </c>
      <c r="M98" s="42">
        <f t="shared" si="18"/>
        <v>673.31301498000005</v>
      </c>
    </row>
    <row r="99" spans="1:13" x14ac:dyDescent="0.25">
      <c r="B99" s="320">
        <v>630.67999999999995</v>
      </c>
      <c r="C99" s="321">
        <v>627.05999999999995</v>
      </c>
      <c r="D99" s="321">
        <f t="shared" si="14"/>
        <v>636.9867999999999</v>
      </c>
      <c r="E99" s="321">
        <f t="shared" si="14"/>
        <v>633.3306</v>
      </c>
      <c r="F99" s="321">
        <f t="shared" si="21"/>
        <v>656.09640399999989</v>
      </c>
      <c r="G99" s="321">
        <f t="shared" si="21"/>
        <v>652.33051799999998</v>
      </c>
      <c r="H99" s="321">
        <f t="shared" si="20"/>
        <v>665.67640399999993</v>
      </c>
      <c r="I99" s="321">
        <f t="shared" si="20"/>
        <v>661.91051800000002</v>
      </c>
      <c r="L99" s="42">
        <f t="shared" si="19"/>
        <v>678.9899320799999</v>
      </c>
      <c r="M99" s="42">
        <f t="shared" si="18"/>
        <v>675.14872836000006</v>
      </c>
    </row>
    <row r="100" spans="1:13" x14ac:dyDescent="0.25">
      <c r="B100" s="320">
        <v>632.54999999999995</v>
      </c>
      <c r="C100" s="321">
        <v>628.88</v>
      </c>
      <c r="D100" s="321">
        <f t="shared" si="14"/>
        <v>638.87549999999999</v>
      </c>
      <c r="E100" s="321">
        <f t="shared" si="14"/>
        <v>635.16880000000003</v>
      </c>
      <c r="F100" s="321">
        <f t="shared" si="21"/>
        <v>658.04176500000005</v>
      </c>
      <c r="G100" s="321">
        <f t="shared" si="21"/>
        <v>654.22386400000005</v>
      </c>
      <c r="H100" s="321">
        <f t="shared" si="20"/>
        <v>667.6217650000001</v>
      </c>
      <c r="I100" s="321">
        <f t="shared" si="20"/>
        <v>663.80386400000009</v>
      </c>
      <c r="L100" s="42">
        <f t="shared" si="19"/>
        <v>680.97420030000012</v>
      </c>
      <c r="M100" s="42">
        <f t="shared" si="18"/>
        <v>677.07994128000007</v>
      </c>
    </row>
    <row r="101" spans="1:13" x14ac:dyDescent="0.25">
      <c r="B101" s="320">
        <v>634.48</v>
      </c>
      <c r="C101" s="321">
        <v>630.67999999999995</v>
      </c>
      <c r="D101" s="321">
        <f t="shared" si="14"/>
        <v>640.82479999999998</v>
      </c>
      <c r="E101" s="321">
        <f t="shared" si="14"/>
        <v>636.9867999999999</v>
      </c>
      <c r="F101" s="321">
        <f t="shared" si="21"/>
        <v>660.04954399999997</v>
      </c>
      <c r="G101" s="321">
        <f t="shared" si="21"/>
        <v>656.09640399999989</v>
      </c>
      <c r="H101" s="321">
        <f t="shared" si="20"/>
        <v>669.62954400000001</v>
      </c>
      <c r="I101" s="321">
        <f t="shared" si="20"/>
        <v>665.67640399999993</v>
      </c>
      <c r="L101" s="42">
        <f t="shared" si="19"/>
        <v>683.02213488000007</v>
      </c>
      <c r="M101" s="42">
        <f t="shared" si="18"/>
        <v>678.9899320799999</v>
      </c>
    </row>
    <row r="102" spans="1:13" x14ac:dyDescent="0.25">
      <c r="B102" s="320">
        <v>636.41999999999996</v>
      </c>
      <c r="C102" s="321">
        <v>632.54999999999995</v>
      </c>
      <c r="D102" s="321">
        <f t="shared" si="14"/>
        <v>642.78419999999994</v>
      </c>
      <c r="E102" s="321">
        <f t="shared" si="14"/>
        <v>638.87549999999999</v>
      </c>
      <c r="F102" s="321">
        <f t="shared" si="21"/>
        <v>662.06772599999999</v>
      </c>
      <c r="G102" s="321">
        <f t="shared" si="21"/>
        <v>658.04176500000005</v>
      </c>
      <c r="H102" s="321">
        <f t="shared" si="20"/>
        <v>671.64772600000003</v>
      </c>
      <c r="I102" s="321">
        <f t="shared" si="20"/>
        <v>667.6217650000001</v>
      </c>
      <c r="L102" s="42">
        <f t="shared" si="19"/>
        <v>685.0806805200001</v>
      </c>
      <c r="M102" s="42">
        <f t="shared" si="18"/>
        <v>680.97420030000012</v>
      </c>
    </row>
    <row r="103" spans="1:13" x14ac:dyDescent="0.25">
      <c r="B103" s="320">
        <v>636.41999999999996</v>
      </c>
      <c r="C103" s="321">
        <v>634.48</v>
      </c>
      <c r="D103" s="321">
        <f t="shared" si="14"/>
        <v>642.78419999999994</v>
      </c>
      <c r="E103" s="321">
        <f t="shared" si="14"/>
        <v>640.82479999999998</v>
      </c>
      <c r="F103" s="321">
        <f t="shared" si="21"/>
        <v>662.06772599999999</v>
      </c>
      <c r="G103" s="321">
        <f t="shared" si="21"/>
        <v>660.04954399999997</v>
      </c>
      <c r="H103" s="321">
        <f t="shared" si="20"/>
        <v>671.64772600000003</v>
      </c>
      <c r="I103" s="321">
        <f t="shared" si="20"/>
        <v>669.62954400000001</v>
      </c>
      <c r="L103" s="42">
        <f t="shared" si="19"/>
        <v>685.0806805200001</v>
      </c>
      <c r="M103" s="42">
        <f t="shared" si="18"/>
        <v>683.02213488000007</v>
      </c>
    </row>
    <row r="104" spans="1:13" x14ac:dyDescent="0.25">
      <c r="B104" s="320">
        <v>637.14</v>
      </c>
      <c r="C104" s="321">
        <v>636.41999999999996</v>
      </c>
      <c r="D104" s="321">
        <f t="shared" si="14"/>
        <v>643.51139999999998</v>
      </c>
      <c r="E104" s="321">
        <f t="shared" si="14"/>
        <v>642.78419999999994</v>
      </c>
      <c r="F104" s="321">
        <f t="shared" si="21"/>
        <v>662.81674199999998</v>
      </c>
      <c r="G104" s="321">
        <f t="shared" si="21"/>
        <v>662.06772599999999</v>
      </c>
      <c r="H104" s="321">
        <f t="shared" si="20"/>
        <v>672.39674200000002</v>
      </c>
      <c r="I104" s="321">
        <f t="shared" si="20"/>
        <v>671.64772600000003</v>
      </c>
      <c r="L104" s="42">
        <f t="shared" si="19"/>
        <v>685.84467684000003</v>
      </c>
      <c r="M104" s="42">
        <f t="shared" si="18"/>
        <v>685.0806805200001</v>
      </c>
    </row>
    <row r="105" spans="1:13" x14ac:dyDescent="0.25">
      <c r="B105" s="320"/>
      <c r="C105" s="321">
        <v>636.41999999999996</v>
      </c>
      <c r="D105" s="315"/>
      <c r="E105" s="321">
        <f t="shared" si="14"/>
        <v>642.78419999999994</v>
      </c>
      <c r="F105" s="321"/>
      <c r="G105" s="321">
        <f t="shared" si="21"/>
        <v>662.06772599999999</v>
      </c>
      <c r="H105" s="321"/>
      <c r="I105" s="321">
        <f t="shared" si="20"/>
        <v>671.64772600000003</v>
      </c>
      <c r="L105" s="42"/>
      <c r="M105" s="42">
        <f t="shared" si="18"/>
        <v>685.0806805200001</v>
      </c>
    </row>
    <row r="106" spans="1:13" x14ac:dyDescent="0.25">
      <c r="B106" s="320"/>
      <c r="C106" s="321">
        <v>637.14</v>
      </c>
      <c r="D106" s="315"/>
      <c r="E106" s="321">
        <f t="shared" si="14"/>
        <v>643.51139999999998</v>
      </c>
      <c r="F106" s="315"/>
      <c r="G106" s="321">
        <f t="shared" si="21"/>
        <v>662.81674199999998</v>
      </c>
      <c r="H106" s="321"/>
      <c r="I106" s="321">
        <f t="shared" si="20"/>
        <v>672.39674200000002</v>
      </c>
      <c r="L106" s="42"/>
      <c r="M106" s="42">
        <f t="shared" si="18"/>
        <v>685.84467684000003</v>
      </c>
    </row>
    <row r="107" spans="1:13" s="162" customFormat="1" x14ac:dyDescent="0.25">
      <c r="A107" s="502" t="s">
        <v>278</v>
      </c>
      <c r="B107" s="317">
        <v>27116</v>
      </c>
      <c r="C107" s="318"/>
      <c r="D107" s="318">
        <f t="shared" si="14"/>
        <v>27387.16</v>
      </c>
      <c r="E107" s="318"/>
      <c r="F107" s="318">
        <f t="shared" si="21"/>
        <v>28208.774799999999</v>
      </c>
      <c r="G107" s="318"/>
      <c r="H107" s="318">
        <f>F107+500</f>
        <v>28708.774799999999</v>
      </c>
      <c r="J107" s="394"/>
      <c r="K107" s="394"/>
      <c r="L107" s="393">
        <f t="shared" ref="L107:L122" si="22">H107*1.02</f>
        <v>29282.950295999999</v>
      </c>
      <c r="M107" s="393"/>
    </row>
    <row r="108" spans="1:13" x14ac:dyDescent="0.25">
      <c r="B108" s="314">
        <v>27925</v>
      </c>
      <c r="D108" s="315">
        <f t="shared" si="14"/>
        <v>28204.25</v>
      </c>
      <c r="E108" s="315"/>
      <c r="F108" s="315">
        <f t="shared" si="21"/>
        <v>29050.377500000002</v>
      </c>
      <c r="G108" s="315"/>
      <c r="H108" s="315">
        <f t="shared" ref="H108:H121" si="23">F108+500</f>
        <v>29550.377500000002</v>
      </c>
      <c r="L108" s="21">
        <f t="shared" si="22"/>
        <v>30141.385050000004</v>
      </c>
      <c r="M108" s="21"/>
    </row>
    <row r="109" spans="1:13" x14ac:dyDescent="0.25">
      <c r="B109" s="314">
        <v>29103</v>
      </c>
      <c r="D109" s="315">
        <f t="shared" si="14"/>
        <v>29394.03</v>
      </c>
      <c r="E109" s="315"/>
      <c r="F109" s="315">
        <f t="shared" si="21"/>
        <v>30275.850900000001</v>
      </c>
      <c r="G109" s="315"/>
      <c r="H109" s="315">
        <f t="shared" si="23"/>
        <v>30775.850900000001</v>
      </c>
      <c r="L109" s="21">
        <f t="shared" si="22"/>
        <v>31391.367918000004</v>
      </c>
      <c r="M109" s="21"/>
    </row>
    <row r="110" spans="1:13" x14ac:dyDescent="0.25">
      <c r="B110" s="314">
        <v>30285</v>
      </c>
      <c r="D110" s="315">
        <f t="shared" si="14"/>
        <v>30587.85</v>
      </c>
      <c r="E110" s="315"/>
      <c r="F110" s="315">
        <f t="shared" si="21"/>
        <v>31505.485499999999</v>
      </c>
      <c r="G110" s="315"/>
      <c r="H110" s="315">
        <f t="shared" si="23"/>
        <v>32005.485499999999</v>
      </c>
      <c r="L110" s="21">
        <f t="shared" si="22"/>
        <v>32645.595209999999</v>
      </c>
      <c r="M110" s="21"/>
    </row>
    <row r="111" spans="1:13" x14ac:dyDescent="0.25">
      <c r="B111" s="314">
        <v>31469</v>
      </c>
      <c r="D111" s="315">
        <f t="shared" si="14"/>
        <v>31783.69</v>
      </c>
      <c r="E111" s="315"/>
      <c r="F111" s="315">
        <f t="shared" si="21"/>
        <v>32737.200700000001</v>
      </c>
      <c r="G111" s="315"/>
      <c r="H111" s="315">
        <f t="shared" si="23"/>
        <v>33237.200700000001</v>
      </c>
      <c r="L111" s="21">
        <f t="shared" si="22"/>
        <v>33901.944714000005</v>
      </c>
      <c r="M111" s="21"/>
    </row>
    <row r="112" spans="1:13" x14ac:dyDescent="0.25">
      <c r="B112" s="314">
        <v>32326</v>
      </c>
      <c r="D112" s="315">
        <f t="shared" si="14"/>
        <v>32649.260000000002</v>
      </c>
      <c r="E112" s="315"/>
      <c r="F112" s="315">
        <f t="shared" si="21"/>
        <v>33628.737800000003</v>
      </c>
      <c r="G112" s="315"/>
      <c r="H112" s="315">
        <f t="shared" si="23"/>
        <v>34128.737800000003</v>
      </c>
      <c r="L112" s="21">
        <f t="shared" si="22"/>
        <v>34811.312556000004</v>
      </c>
      <c r="M112" s="21"/>
    </row>
    <row r="113" spans="1:13" x14ac:dyDescent="0.25">
      <c r="B113" s="314">
        <v>33299</v>
      </c>
      <c r="D113" s="315">
        <f t="shared" si="14"/>
        <v>33631.99</v>
      </c>
      <c r="E113" s="315"/>
      <c r="F113" s="315">
        <f t="shared" si="21"/>
        <v>34640.949699999997</v>
      </c>
      <c r="G113" s="315"/>
      <c r="H113" s="315">
        <f t="shared" si="23"/>
        <v>35140.949699999997</v>
      </c>
      <c r="L113" s="21">
        <f t="shared" si="22"/>
        <v>35843.768693999999</v>
      </c>
      <c r="M113" s="21"/>
    </row>
    <row r="114" spans="1:13" x14ac:dyDescent="0.25">
      <c r="B114" s="314">
        <v>34426</v>
      </c>
      <c r="D114" s="315">
        <f t="shared" si="14"/>
        <v>34770.26</v>
      </c>
      <c r="E114" s="315"/>
      <c r="F114" s="315">
        <f t="shared" si="21"/>
        <v>35813.3678</v>
      </c>
      <c r="G114" s="315"/>
      <c r="H114" s="315">
        <f t="shared" si="23"/>
        <v>36313.3678</v>
      </c>
      <c r="L114" s="21">
        <f t="shared" si="22"/>
        <v>37039.635156000004</v>
      </c>
      <c r="M114" s="21"/>
    </row>
    <row r="115" spans="1:13" x14ac:dyDescent="0.25">
      <c r="B115" s="314">
        <v>35226</v>
      </c>
      <c r="D115" s="315">
        <f t="shared" si="14"/>
        <v>35578.26</v>
      </c>
      <c r="E115" s="315"/>
      <c r="F115" s="315">
        <f t="shared" si="21"/>
        <v>36645.607800000005</v>
      </c>
      <c r="G115" s="315"/>
      <c r="H115" s="315">
        <f t="shared" si="23"/>
        <v>37145.607800000005</v>
      </c>
      <c r="L115" s="21">
        <f t="shared" si="22"/>
        <v>37888.519956000004</v>
      </c>
      <c r="M115" s="21"/>
    </row>
    <row r="116" spans="1:13" x14ac:dyDescent="0.25">
      <c r="B116" s="314">
        <v>36345</v>
      </c>
      <c r="D116" s="315">
        <f t="shared" si="14"/>
        <v>36708.449999999997</v>
      </c>
      <c r="E116" s="315"/>
      <c r="F116" s="315">
        <f t="shared" si="21"/>
        <v>37809.703499999996</v>
      </c>
      <c r="G116" s="315"/>
      <c r="H116" s="315">
        <f t="shared" si="23"/>
        <v>38309.703499999996</v>
      </c>
      <c r="L116" s="21">
        <f t="shared" si="22"/>
        <v>39075.897569999994</v>
      </c>
      <c r="M116" s="21"/>
    </row>
    <row r="117" spans="1:13" x14ac:dyDescent="0.25">
      <c r="B117" s="314">
        <v>37469</v>
      </c>
      <c r="D117" s="315">
        <f t="shared" si="14"/>
        <v>37843.69</v>
      </c>
      <c r="E117" s="315"/>
      <c r="F117" s="315">
        <f t="shared" si="21"/>
        <v>38979.000700000004</v>
      </c>
      <c r="G117" s="315"/>
      <c r="H117" s="315">
        <f t="shared" si="23"/>
        <v>39479.000700000004</v>
      </c>
      <c r="L117" s="21">
        <f t="shared" si="22"/>
        <v>40268.580714000003</v>
      </c>
      <c r="M117" s="21"/>
    </row>
    <row r="118" spans="1:13" x14ac:dyDescent="0.25">
      <c r="B118" s="314">
        <v>39587</v>
      </c>
      <c r="D118" s="315">
        <f t="shared" si="14"/>
        <v>39982.870000000003</v>
      </c>
      <c r="E118" s="315"/>
      <c r="F118" s="315">
        <f t="shared" si="21"/>
        <v>41182.356100000005</v>
      </c>
      <c r="G118" s="315"/>
      <c r="H118" s="315">
        <f t="shared" si="23"/>
        <v>41682.356100000005</v>
      </c>
      <c r="L118" s="21">
        <f t="shared" si="22"/>
        <v>42516.003222000007</v>
      </c>
      <c r="M118" s="21"/>
    </row>
    <row r="119" spans="1:13" x14ac:dyDescent="0.25">
      <c r="B119" s="314">
        <v>39587</v>
      </c>
      <c r="D119" s="315">
        <f t="shared" si="14"/>
        <v>39982.870000000003</v>
      </c>
      <c r="E119" s="315"/>
      <c r="F119" s="315">
        <f t="shared" si="21"/>
        <v>41182.356100000005</v>
      </c>
      <c r="G119" s="315"/>
      <c r="H119" s="315">
        <f t="shared" si="23"/>
        <v>41682.356100000005</v>
      </c>
      <c r="L119" s="21">
        <f t="shared" si="22"/>
        <v>42516.003222000007</v>
      </c>
      <c r="M119" s="21"/>
    </row>
    <row r="120" spans="1:13" x14ac:dyDescent="0.25">
      <c r="B120" s="314">
        <v>39587</v>
      </c>
      <c r="D120" s="315">
        <f t="shared" si="14"/>
        <v>39982.870000000003</v>
      </c>
      <c r="E120" s="315"/>
      <c r="F120" s="315">
        <f t="shared" si="21"/>
        <v>41182.356100000005</v>
      </c>
      <c r="G120" s="315"/>
      <c r="H120" s="315">
        <f t="shared" si="23"/>
        <v>41682.356100000005</v>
      </c>
      <c r="L120" s="21">
        <f t="shared" si="22"/>
        <v>42516.003222000007</v>
      </c>
      <c r="M120" s="21"/>
    </row>
    <row r="121" spans="1:13" x14ac:dyDescent="0.25">
      <c r="B121" s="314">
        <v>41090</v>
      </c>
      <c r="D121" s="315">
        <f t="shared" si="14"/>
        <v>41500.9</v>
      </c>
      <c r="E121" s="315"/>
      <c r="F121" s="315">
        <f t="shared" si="21"/>
        <v>42745.927000000003</v>
      </c>
      <c r="G121" s="315"/>
      <c r="H121" s="315">
        <f t="shared" si="23"/>
        <v>43245.927000000003</v>
      </c>
      <c r="L121" s="21">
        <f t="shared" si="22"/>
        <v>44110.845540000002</v>
      </c>
      <c r="M121" s="21"/>
    </row>
    <row r="122" spans="1:13" s="162" customFormat="1" x14ac:dyDescent="0.25">
      <c r="A122" s="465" t="s">
        <v>279</v>
      </c>
      <c r="B122" s="322">
        <v>496.54</v>
      </c>
      <c r="C122" s="323">
        <v>479.97</v>
      </c>
      <c r="D122" s="323">
        <f t="shared" si="14"/>
        <v>501.50540000000001</v>
      </c>
      <c r="E122" s="323">
        <f t="shared" si="14"/>
        <v>484.76970000000006</v>
      </c>
      <c r="F122" s="323">
        <f t="shared" si="21"/>
        <v>516.55056200000001</v>
      </c>
      <c r="G122" s="323">
        <f t="shared" si="21"/>
        <v>499.31279100000006</v>
      </c>
      <c r="H122" s="323">
        <f>F122+9.58</f>
        <v>526.13056200000005</v>
      </c>
      <c r="I122" s="323">
        <f>G122+9.58</f>
        <v>508.89279100000005</v>
      </c>
      <c r="J122" s="394"/>
      <c r="K122" s="394"/>
      <c r="L122" s="686">
        <f t="shared" si="22"/>
        <v>536.65317324000011</v>
      </c>
      <c r="M122" s="686">
        <f>I122*1.02</f>
        <v>519.07064682000009</v>
      </c>
    </row>
    <row r="123" spans="1:13" x14ac:dyDescent="0.25">
      <c r="B123" s="320"/>
      <c r="C123" s="321">
        <v>496.54</v>
      </c>
      <c r="D123" s="321"/>
      <c r="E123" s="321">
        <f t="shared" si="14"/>
        <v>501.50540000000001</v>
      </c>
      <c r="F123" s="315"/>
      <c r="G123" s="321">
        <f t="shared" si="21"/>
        <v>516.55056200000001</v>
      </c>
      <c r="I123" s="321">
        <f>G123+9.58</f>
        <v>526.13056200000005</v>
      </c>
      <c r="L123" s="42"/>
      <c r="M123" s="42">
        <f>I123*1.02</f>
        <v>536.65317324000011</v>
      </c>
    </row>
    <row r="124" spans="1:13" s="162" customFormat="1" x14ac:dyDescent="0.25">
      <c r="A124" s="465" t="s">
        <v>280</v>
      </c>
      <c r="B124" s="322"/>
      <c r="C124" s="323"/>
      <c r="D124" s="323"/>
      <c r="E124" s="323"/>
      <c r="F124" s="318"/>
      <c r="G124" s="318"/>
      <c r="J124" s="394"/>
      <c r="K124" s="394"/>
      <c r="L124" s="686"/>
      <c r="M124" s="686"/>
    </row>
    <row r="125" spans="1:13" x14ac:dyDescent="0.25">
      <c r="A125" s="467" t="s">
        <v>215</v>
      </c>
      <c r="B125" s="320">
        <v>602.35</v>
      </c>
      <c r="C125" s="321">
        <v>545.12</v>
      </c>
      <c r="D125" s="321">
        <f t="shared" si="14"/>
        <v>608.37350000000004</v>
      </c>
      <c r="E125" s="321">
        <f t="shared" si="14"/>
        <v>550.57119999999998</v>
      </c>
      <c r="F125" s="321">
        <f t="shared" si="21"/>
        <v>626.62470500000006</v>
      </c>
      <c r="G125" s="321">
        <f t="shared" si="21"/>
        <v>567.08833600000003</v>
      </c>
      <c r="H125" s="321">
        <f>F125+9.58</f>
        <v>636.2047050000001</v>
      </c>
      <c r="I125" s="321">
        <f>G125+9.58</f>
        <v>576.66833600000007</v>
      </c>
      <c r="L125" s="42">
        <f t="shared" ref="L125:L137" si="24">H125*1.02</f>
        <v>648.92879910000011</v>
      </c>
      <c r="M125" s="42">
        <f t="shared" ref="M125:M137" si="25">I125*1.02</f>
        <v>588.20170272000007</v>
      </c>
    </row>
    <row r="126" spans="1:13" x14ac:dyDescent="0.25">
      <c r="A126" s="467" t="s">
        <v>91</v>
      </c>
      <c r="B126" s="320">
        <v>605.82000000000005</v>
      </c>
      <c r="C126" s="321">
        <v>558.79999999999995</v>
      </c>
      <c r="D126" s="321">
        <f t="shared" si="14"/>
        <v>611.87820000000011</v>
      </c>
      <c r="E126" s="321">
        <f t="shared" si="14"/>
        <v>564.38799999999992</v>
      </c>
      <c r="F126" s="321">
        <f t="shared" si="21"/>
        <v>630.23454600000014</v>
      </c>
      <c r="G126" s="321">
        <f t="shared" si="21"/>
        <v>581.31963999999994</v>
      </c>
      <c r="H126" s="321">
        <f t="shared" ref="H126:I139" si="26">F126+9.58</f>
        <v>639.81454600000018</v>
      </c>
      <c r="I126" s="321">
        <f t="shared" si="26"/>
        <v>590.89963999999998</v>
      </c>
      <c r="L126" s="42">
        <f t="shared" si="24"/>
        <v>652.61083692000022</v>
      </c>
      <c r="M126" s="42">
        <f t="shared" si="25"/>
        <v>602.71763279999993</v>
      </c>
    </row>
    <row r="127" spans="1:13" x14ac:dyDescent="0.25">
      <c r="A127" s="467" t="s">
        <v>281</v>
      </c>
      <c r="B127" s="320">
        <v>609.1</v>
      </c>
      <c r="C127" s="321">
        <v>602.35</v>
      </c>
      <c r="D127" s="321">
        <f t="shared" si="14"/>
        <v>615.19100000000003</v>
      </c>
      <c r="E127" s="321">
        <f t="shared" si="14"/>
        <v>608.37350000000004</v>
      </c>
      <c r="F127" s="321">
        <f t="shared" si="21"/>
        <v>633.64673000000005</v>
      </c>
      <c r="G127" s="321">
        <f t="shared" si="21"/>
        <v>626.62470500000006</v>
      </c>
      <c r="H127" s="321">
        <f t="shared" si="26"/>
        <v>643.22673000000009</v>
      </c>
      <c r="I127" s="321">
        <f t="shared" si="26"/>
        <v>636.2047050000001</v>
      </c>
      <c r="L127" s="42">
        <f t="shared" si="24"/>
        <v>656.09126460000016</v>
      </c>
      <c r="M127" s="42">
        <f t="shared" si="25"/>
        <v>648.92879910000011</v>
      </c>
    </row>
    <row r="128" spans="1:13" x14ac:dyDescent="0.25">
      <c r="A128" s="467" t="s">
        <v>282</v>
      </c>
      <c r="B128" s="320">
        <v>610.91999999999996</v>
      </c>
      <c r="C128" s="321">
        <v>605.82000000000005</v>
      </c>
      <c r="D128" s="321">
        <f t="shared" si="14"/>
        <v>617.02919999999995</v>
      </c>
      <c r="E128" s="321">
        <f t="shared" si="14"/>
        <v>611.87820000000011</v>
      </c>
      <c r="F128" s="321">
        <f t="shared" si="21"/>
        <v>635.540076</v>
      </c>
      <c r="G128" s="321">
        <f t="shared" si="21"/>
        <v>630.23454600000014</v>
      </c>
      <c r="H128" s="321">
        <f t="shared" si="26"/>
        <v>645.12007600000004</v>
      </c>
      <c r="I128" s="321">
        <f t="shared" si="26"/>
        <v>639.81454600000018</v>
      </c>
      <c r="L128" s="42">
        <f t="shared" si="24"/>
        <v>658.02247752000005</v>
      </c>
      <c r="M128" s="42">
        <f t="shared" si="25"/>
        <v>652.61083692000022</v>
      </c>
    </row>
    <row r="129" spans="1:13" x14ac:dyDescent="0.25">
      <c r="A129" s="467" t="s">
        <v>283</v>
      </c>
      <c r="B129" s="320">
        <v>612.79</v>
      </c>
      <c r="C129" s="321">
        <v>609.1</v>
      </c>
      <c r="D129" s="321">
        <f t="shared" si="14"/>
        <v>618.91789999999992</v>
      </c>
      <c r="E129" s="321">
        <f t="shared" si="14"/>
        <v>615.19100000000003</v>
      </c>
      <c r="F129" s="321">
        <f t="shared" si="21"/>
        <v>637.48543699999993</v>
      </c>
      <c r="G129" s="321">
        <f t="shared" si="21"/>
        <v>633.64673000000005</v>
      </c>
      <c r="H129" s="321">
        <f t="shared" si="26"/>
        <v>647.06543699999997</v>
      </c>
      <c r="I129" s="321">
        <f t="shared" si="26"/>
        <v>643.22673000000009</v>
      </c>
      <c r="L129" s="42">
        <f t="shared" si="24"/>
        <v>660.00674574000004</v>
      </c>
      <c r="M129" s="42">
        <f t="shared" si="25"/>
        <v>656.09126460000016</v>
      </c>
    </row>
    <row r="130" spans="1:13" x14ac:dyDescent="0.25">
      <c r="A130" s="467" t="s">
        <v>284</v>
      </c>
      <c r="B130" s="320">
        <v>614.69000000000005</v>
      </c>
      <c r="C130" s="321">
        <v>610.91999999999996</v>
      </c>
      <c r="D130" s="321">
        <f t="shared" ref="D130:E139" si="27">B130*1.01</f>
        <v>620.83690000000001</v>
      </c>
      <c r="E130" s="321">
        <f t="shared" si="27"/>
        <v>617.02919999999995</v>
      </c>
      <c r="F130" s="321">
        <f t="shared" si="21"/>
        <v>639.46200700000009</v>
      </c>
      <c r="G130" s="321">
        <f t="shared" si="21"/>
        <v>635.540076</v>
      </c>
      <c r="H130" s="321">
        <f t="shared" si="26"/>
        <v>649.04200700000013</v>
      </c>
      <c r="I130" s="321">
        <f t="shared" si="26"/>
        <v>645.12007600000004</v>
      </c>
      <c r="L130" s="42">
        <f t="shared" si="24"/>
        <v>662.02284714000018</v>
      </c>
      <c r="M130" s="42">
        <f t="shared" si="25"/>
        <v>658.02247752000005</v>
      </c>
    </row>
    <row r="131" spans="1:13" x14ac:dyDescent="0.25">
      <c r="A131" s="467" t="s">
        <v>285</v>
      </c>
      <c r="B131" s="320">
        <v>614.69000000000005</v>
      </c>
      <c r="C131" s="321">
        <v>612.79</v>
      </c>
      <c r="D131" s="321">
        <f t="shared" si="27"/>
        <v>620.83690000000001</v>
      </c>
      <c r="E131" s="321">
        <f t="shared" si="27"/>
        <v>618.91789999999992</v>
      </c>
      <c r="F131" s="321">
        <f t="shared" si="21"/>
        <v>639.46200700000009</v>
      </c>
      <c r="G131" s="321">
        <f t="shared" si="21"/>
        <v>637.48543699999993</v>
      </c>
      <c r="H131" s="321">
        <f t="shared" si="26"/>
        <v>649.04200700000013</v>
      </c>
      <c r="I131" s="321">
        <f t="shared" si="26"/>
        <v>647.06543699999997</v>
      </c>
      <c r="L131" s="42">
        <f t="shared" si="24"/>
        <v>662.02284714000018</v>
      </c>
      <c r="M131" s="42">
        <f t="shared" si="25"/>
        <v>660.00674574000004</v>
      </c>
    </row>
    <row r="132" spans="1:13" x14ac:dyDescent="0.25">
      <c r="A132" s="467" t="s">
        <v>286</v>
      </c>
      <c r="B132" s="320">
        <v>614.69000000000005</v>
      </c>
      <c r="C132" s="321">
        <v>614.69000000000005</v>
      </c>
      <c r="D132" s="321">
        <f t="shared" si="27"/>
        <v>620.83690000000001</v>
      </c>
      <c r="E132" s="321">
        <f t="shared" si="27"/>
        <v>620.83690000000001</v>
      </c>
      <c r="F132" s="321">
        <f t="shared" si="21"/>
        <v>639.46200700000009</v>
      </c>
      <c r="G132" s="321">
        <f t="shared" si="21"/>
        <v>639.46200700000009</v>
      </c>
      <c r="H132" s="321">
        <f t="shared" si="26"/>
        <v>649.04200700000013</v>
      </c>
      <c r="I132" s="321">
        <f t="shared" si="26"/>
        <v>649.04200700000013</v>
      </c>
      <c r="L132" s="42">
        <f t="shared" si="24"/>
        <v>662.02284714000018</v>
      </c>
      <c r="M132" s="42">
        <f t="shared" si="25"/>
        <v>662.02284714000018</v>
      </c>
    </row>
    <row r="133" spans="1:13" x14ac:dyDescent="0.25">
      <c r="A133" s="467" t="s">
        <v>287</v>
      </c>
      <c r="B133" s="320">
        <v>614.69000000000005</v>
      </c>
      <c r="C133" s="321">
        <v>614.69000000000005</v>
      </c>
      <c r="D133" s="321">
        <f t="shared" si="27"/>
        <v>620.83690000000001</v>
      </c>
      <c r="E133" s="321">
        <f t="shared" si="27"/>
        <v>620.83690000000001</v>
      </c>
      <c r="F133" s="321">
        <f t="shared" si="21"/>
        <v>639.46200700000009</v>
      </c>
      <c r="G133" s="321">
        <f t="shared" si="21"/>
        <v>639.46200700000009</v>
      </c>
      <c r="H133" s="321">
        <f t="shared" si="26"/>
        <v>649.04200700000013</v>
      </c>
      <c r="I133" s="321">
        <f t="shared" si="26"/>
        <v>649.04200700000013</v>
      </c>
      <c r="L133" s="42">
        <f t="shared" si="24"/>
        <v>662.02284714000018</v>
      </c>
      <c r="M133" s="42">
        <f t="shared" si="25"/>
        <v>662.02284714000018</v>
      </c>
    </row>
    <row r="134" spans="1:13" x14ac:dyDescent="0.25">
      <c r="A134" s="467" t="s">
        <v>288</v>
      </c>
      <c r="B134" s="320">
        <v>616.35</v>
      </c>
      <c r="C134" s="321">
        <v>614.69000000000005</v>
      </c>
      <c r="D134" s="321">
        <f t="shared" si="27"/>
        <v>622.51350000000002</v>
      </c>
      <c r="E134" s="321">
        <f t="shared" si="27"/>
        <v>620.83690000000001</v>
      </c>
      <c r="F134" s="321">
        <f t="shared" si="21"/>
        <v>641.18890500000009</v>
      </c>
      <c r="G134" s="321">
        <f t="shared" si="21"/>
        <v>639.46200700000009</v>
      </c>
      <c r="H134" s="321">
        <f t="shared" si="26"/>
        <v>650.76890500000013</v>
      </c>
      <c r="I134" s="321">
        <f t="shared" si="26"/>
        <v>649.04200700000013</v>
      </c>
      <c r="L134" s="42">
        <f t="shared" si="24"/>
        <v>663.78428310000015</v>
      </c>
      <c r="M134" s="42">
        <f t="shared" si="25"/>
        <v>662.02284714000018</v>
      </c>
    </row>
    <row r="135" spans="1:13" x14ac:dyDescent="0.25">
      <c r="A135" s="467" t="s">
        <v>289</v>
      </c>
      <c r="B135" s="320">
        <v>618.36</v>
      </c>
      <c r="C135" s="321">
        <v>614.69000000000005</v>
      </c>
      <c r="D135" s="321">
        <f t="shared" si="27"/>
        <v>624.54359999999997</v>
      </c>
      <c r="E135" s="321">
        <f t="shared" si="27"/>
        <v>620.83690000000001</v>
      </c>
      <c r="F135" s="321">
        <f t="shared" si="21"/>
        <v>643.27990799999998</v>
      </c>
      <c r="G135" s="321">
        <f t="shared" si="21"/>
        <v>639.46200700000009</v>
      </c>
      <c r="H135" s="321">
        <f t="shared" si="26"/>
        <v>652.85990800000002</v>
      </c>
      <c r="I135" s="321">
        <f t="shared" si="26"/>
        <v>649.04200700000013</v>
      </c>
      <c r="L135" s="42">
        <f t="shared" si="24"/>
        <v>665.91710616</v>
      </c>
      <c r="M135" s="42">
        <f t="shared" si="25"/>
        <v>662.02284714000018</v>
      </c>
    </row>
    <row r="136" spans="1:13" x14ac:dyDescent="0.25">
      <c r="A136" s="467" t="s">
        <v>290</v>
      </c>
      <c r="B136" s="320">
        <v>620.41</v>
      </c>
      <c r="C136" s="321">
        <v>616.35</v>
      </c>
      <c r="D136" s="321">
        <f t="shared" si="27"/>
        <v>626.61410000000001</v>
      </c>
      <c r="E136" s="321">
        <f t="shared" si="27"/>
        <v>622.51350000000002</v>
      </c>
      <c r="F136" s="321">
        <f t="shared" si="21"/>
        <v>645.41252300000008</v>
      </c>
      <c r="G136" s="321">
        <f t="shared" si="21"/>
        <v>641.18890500000009</v>
      </c>
      <c r="H136" s="321">
        <f t="shared" si="26"/>
        <v>654.99252300000012</v>
      </c>
      <c r="I136" s="321">
        <f t="shared" si="26"/>
        <v>650.76890500000013</v>
      </c>
      <c r="L136" s="42">
        <f t="shared" si="24"/>
        <v>668.09237346000009</v>
      </c>
      <c r="M136" s="42">
        <f t="shared" si="25"/>
        <v>663.78428310000015</v>
      </c>
    </row>
    <row r="137" spans="1:13" x14ac:dyDescent="0.25">
      <c r="A137" s="467" t="s">
        <v>291</v>
      </c>
      <c r="B137" s="320">
        <v>622.25</v>
      </c>
      <c r="C137" s="321">
        <v>618.36</v>
      </c>
      <c r="D137" s="321">
        <f t="shared" si="27"/>
        <v>628.47249999999997</v>
      </c>
      <c r="E137" s="321">
        <f t="shared" si="27"/>
        <v>624.54359999999997</v>
      </c>
      <c r="F137" s="321">
        <f t="shared" si="21"/>
        <v>647.32667500000002</v>
      </c>
      <c r="G137" s="321">
        <f t="shared" si="21"/>
        <v>643.27990799999998</v>
      </c>
      <c r="H137" s="321">
        <f t="shared" si="26"/>
        <v>656.90667500000006</v>
      </c>
      <c r="I137" s="321">
        <f t="shared" si="26"/>
        <v>652.85990800000002</v>
      </c>
      <c r="L137" s="42">
        <f t="shared" si="24"/>
        <v>670.04480850000004</v>
      </c>
      <c r="M137" s="42">
        <f t="shared" si="25"/>
        <v>665.91710616</v>
      </c>
    </row>
    <row r="138" spans="1:13" x14ac:dyDescent="0.25">
      <c r="B138" s="320"/>
      <c r="C138" s="321">
        <v>620.41</v>
      </c>
      <c r="E138" s="321">
        <f t="shared" si="27"/>
        <v>626.61410000000001</v>
      </c>
      <c r="F138" s="315"/>
      <c r="G138" s="321">
        <f t="shared" si="21"/>
        <v>645.41252300000008</v>
      </c>
      <c r="H138" s="321"/>
      <c r="I138" s="321">
        <f t="shared" si="26"/>
        <v>654.99252300000012</v>
      </c>
      <c r="L138" s="42"/>
      <c r="M138" s="42">
        <f>I138*1.02</f>
        <v>668.09237346000009</v>
      </c>
    </row>
    <row r="139" spans="1:13" x14ac:dyDescent="0.25">
      <c r="B139" s="320"/>
      <c r="C139" s="321">
        <v>622.25</v>
      </c>
      <c r="E139" s="321">
        <f t="shared" si="27"/>
        <v>628.47249999999997</v>
      </c>
      <c r="F139" s="315"/>
      <c r="G139" s="321">
        <f>E139*1.03</f>
        <v>647.32667500000002</v>
      </c>
      <c r="H139" s="321"/>
      <c r="I139" s="321">
        <f t="shared" si="26"/>
        <v>656.90667500000006</v>
      </c>
      <c r="L139" s="42"/>
      <c r="M139" s="42">
        <f>I139*1.02</f>
        <v>670.04480850000004</v>
      </c>
    </row>
    <row r="140" spans="1:13" x14ac:dyDescent="0.25">
      <c r="E140" s="315"/>
      <c r="F140" s="315"/>
      <c r="G140" s="315"/>
    </row>
    <row r="141" spans="1:13" x14ac:dyDescent="0.25">
      <c r="F141" s="315"/>
      <c r="G141" s="315"/>
    </row>
    <row r="143" spans="1:13" s="32" customFormat="1" ht="30.75" customHeight="1" thickBot="1" x14ac:dyDescent="0.3">
      <c r="A143" s="724" t="s">
        <v>324</v>
      </c>
      <c r="B143" s="725"/>
      <c r="C143" s="725"/>
      <c r="D143" s="725"/>
      <c r="E143" s="725"/>
      <c r="F143" s="725"/>
      <c r="G143" s="725"/>
      <c r="H143" s="725"/>
      <c r="I143" s="726"/>
      <c r="J143" s="20"/>
      <c r="K143" s="20"/>
    </row>
    <row r="144" spans="1:13" ht="16.2" thickTop="1" x14ac:dyDescent="0.25"/>
  </sheetData>
  <mergeCells count="1">
    <mergeCell ref="A143:I143"/>
  </mergeCells>
  <hyperlinks>
    <hyperlink ref="A143" location="'Table of Contents'!A1" display="Link to Table of Contents "/>
  </hyperlinks>
  <pageMargins left="0.7" right="0.7" top="0.75" bottom="0.75" header="0.3" footer="0.3"/>
  <pageSetup paperSize="9" scale="91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M163"/>
  <sheetViews>
    <sheetView workbookViewId="0">
      <pane ySplit="1" topLeftCell="A24" activePane="bottomLeft" state="frozen"/>
      <selection pane="bottomLeft" activeCell="M35" sqref="M35"/>
    </sheetView>
  </sheetViews>
  <sheetFormatPr defaultRowHeight="15.6" x14ac:dyDescent="0.3"/>
  <cols>
    <col min="1" max="1" width="37.7265625" style="5" customWidth="1"/>
    <col min="2" max="2" width="10.26953125" hidden="1" customWidth="1"/>
    <col min="3" max="3" width="11.7265625" hidden="1" customWidth="1"/>
    <col min="4" max="4" width="10.26953125" hidden="1" customWidth="1"/>
    <col min="5" max="5" width="18.08984375" hidden="1" customWidth="1"/>
    <col min="6" max="6" width="9.81640625" hidden="1" customWidth="1"/>
    <col min="7" max="7" width="12.7265625" hidden="1" customWidth="1"/>
    <col min="8" max="8" width="9.81640625" hidden="1" customWidth="1"/>
    <col min="9" max="9" width="12.7265625" hidden="1" customWidth="1"/>
    <col min="10" max="11" width="13" style="20" customWidth="1"/>
    <col min="12" max="12" width="10.54296875" bestFit="1" customWidth="1"/>
    <col min="13" max="13" width="11.7265625" customWidth="1"/>
  </cols>
  <sheetData>
    <row r="1" spans="1:13" ht="42" customHeight="1" x14ac:dyDescent="0.25">
      <c r="A1" s="451" t="s">
        <v>292</v>
      </c>
      <c r="B1" s="325">
        <v>44470</v>
      </c>
      <c r="C1" s="325" t="s">
        <v>160</v>
      </c>
      <c r="D1" s="252">
        <v>44593</v>
      </c>
      <c r="E1" s="305" t="s">
        <v>135</v>
      </c>
      <c r="F1" s="265">
        <v>44594</v>
      </c>
      <c r="G1" s="265" t="s">
        <v>154</v>
      </c>
      <c r="H1" s="326">
        <v>44835</v>
      </c>
      <c r="I1" s="327" t="s">
        <v>157</v>
      </c>
      <c r="J1" s="326">
        <v>44958</v>
      </c>
      <c r="K1" s="327" t="s">
        <v>381</v>
      </c>
      <c r="L1" s="554">
        <v>44986</v>
      </c>
      <c r="M1" s="555" t="s">
        <v>371</v>
      </c>
    </row>
    <row r="2" spans="1:13" ht="18" x14ac:dyDescent="0.25">
      <c r="A2" s="464" t="s">
        <v>293</v>
      </c>
      <c r="B2" s="256">
        <v>110800</v>
      </c>
      <c r="C2" s="257"/>
      <c r="D2" s="258">
        <f t="shared" ref="D2:D8" si="0">B2*1.01</f>
        <v>111908</v>
      </c>
      <c r="E2" s="257"/>
      <c r="F2" s="258">
        <f t="shared" ref="F2:F8" si="1">D2*1.03</f>
        <v>115265.24</v>
      </c>
      <c r="G2" s="258"/>
      <c r="H2" s="328">
        <f>IF(F2*0.01&lt;500, F2+500, F2*1.01)</f>
        <v>116417.89240000001</v>
      </c>
      <c r="I2" s="328"/>
      <c r="L2" s="553">
        <f t="shared" ref="L2:L8" si="2">H2*1.02</f>
        <v>118746.25024800001</v>
      </c>
      <c r="M2" s="553"/>
    </row>
    <row r="3" spans="1:13" ht="18" x14ac:dyDescent="0.25">
      <c r="A3" s="464"/>
      <c r="B3" s="256">
        <v>114540</v>
      </c>
      <c r="C3" s="257"/>
      <c r="D3" s="258">
        <f t="shared" si="0"/>
        <v>115685.4</v>
      </c>
      <c r="E3" s="257"/>
      <c r="F3" s="258">
        <f t="shared" si="1"/>
        <v>119155.962</v>
      </c>
      <c r="G3" s="258"/>
      <c r="H3" s="328">
        <f t="shared" ref="H3:I66" si="3">IF(F3*0.01&lt;500, F3+500, F3*1.01)</f>
        <v>120347.52162</v>
      </c>
      <c r="I3" s="328"/>
      <c r="L3" s="553">
        <f t="shared" si="2"/>
        <v>122754.4720524</v>
      </c>
      <c r="M3" s="553"/>
    </row>
    <row r="4" spans="1:13" ht="18" x14ac:dyDescent="0.25">
      <c r="A4" s="464"/>
      <c r="B4" s="256">
        <v>118261</v>
      </c>
      <c r="C4" s="257"/>
      <c r="D4" s="258">
        <f t="shared" si="0"/>
        <v>119443.61</v>
      </c>
      <c r="E4" s="257"/>
      <c r="F4" s="258">
        <f t="shared" si="1"/>
        <v>123026.9183</v>
      </c>
      <c r="G4" s="258"/>
      <c r="H4" s="328">
        <f t="shared" si="3"/>
        <v>124257.187483</v>
      </c>
      <c r="I4" s="328"/>
      <c r="L4" s="553">
        <f t="shared" si="2"/>
        <v>126742.33123266</v>
      </c>
      <c r="M4" s="553"/>
    </row>
    <row r="5" spans="1:13" ht="18" x14ac:dyDescent="0.25">
      <c r="A5" s="464"/>
      <c r="B5" s="256">
        <v>122700</v>
      </c>
      <c r="C5" s="257"/>
      <c r="D5" s="258">
        <f t="shared" si="0"/>
        <v>123927</v>
      </c>
      <c r="E5" s="257"/>
      <c r="F5" s="258">
        <f t="shared" si="1"/>
        <v>127644.81</v>
      </c>
      <c r="G5" s="258"/>
      <c r="H5" s="328">
        <f t="shared" si="3"/>
        <v>128921.25809999999</v>
      </c>
      <c r="I5" s="328"/>
      <c r="L5" s="553">
        <f t="shared" si="2"/>
        <v>131499.68326200001</v>
      </c>
      <c r="M5" s="553"/>
    </row>
    <row r="6" spans="1:13" ht="18" x14ac:dyDescent="0.25">
      <c r="A6" s="464"/>
      <c r="B6" s="256">
        <v>127066</v>
      </c>
      <c r="C6" s="257"/>
      <c r="D6" s="258">
        <f t="shared" si="0"/>
        <v>128336.66</v>
      </c>
      <c r="E6" s="257"/>
      <c r="F6" s="258">
        <f t="shared" si="1"/>
        <v>132186.7598</v>
      </c>
      <c r="G6" s="258"/>
      <c r="H6" s="328">
        <f t="shared" si="3"/>
        <v>133508.62739800001</v>
      </c>
      <c r="I6" s="328"/>
      <c r="L6" s="553">
        <f t="shared" si="2"/>
        <v>136178.79994596003</v>
      </c>
      <c r="M6" s="553"/>
    </row>
    <row r="7" spans="1:13" ht="18" x14ac:dyDescent="0.25">
      <c r="A7" s="464"/>
      <c r="B7" s="256">
        <v>130734</v>
      </c>
      <c r="C7" s="257"/>
      <c r="D7" s="258">
        <f t="shared" si="0"/>
        <v>132041.34</v>
      </c>
      <c r="E7" s="257"/>
      <c r="F7" s="258">
        <f t="shared" si="1"/>
        <v>136002.5802</v>
      </c>
      <c r="G7" s="258"/>
      <c r="H7" s="328">
        <f t="shared" si="3"/>
        <v>137362.60600199999</v>
      </c>
      <c r="I7" s="328"/>
      <c r="L7" s="553">
        <f t="shared" si="2"/>
        <v>140109.85812203999</v>
      </c>
      <c r="M7" s="553"/>
    </row>
    <row r="8" spans="1:13" ht="18" x14ac:dyDescent="0.25">
      <c r="A8" s="467"/>
      <c r="B8" s="272">
        <v>134399</v>
      </c>
      <c r="C8" s="274"/>
      <c r="D8" s="308">
        <f t="shared" si="0"/>
        <v>135742.99</v>
      </c>
      <c r="E8" s="274"/>
      <c r="F8" s="308">
        <f t="shared" si="1"/>
        <v>139815.27969999998</v>
      </c>
      <c r="G8" s="308"/>
      <c r="H8" s="314">
        <f t="shared" si="3"/>
        <v>141213.43249699997</v>
      </c>
      <c r="I8" s="314"/>
      <c r="J8" s="187"/>
      <c r="K8" s="187"/>
      <c r="L8" s="553">
        <f t="shared" si="2"/>
        <v>144037.70114693997</v>
      </c>
      <c r="M8" s="553"/>
    </row>
    <row r="9" spans="1:13" s="557" customFormat="1" ht="18" x14ac:dyDescent="0.25">
      <c r="A9" s="465" t="s">
        <v>294</v>
      </c>
      <c r="B9" s="260">
        <v>86608</v>
      </c>
      <c r="C9" s="263"/>
      <c r="D9" s="262"/>
      <c r="E9" s="263"/>
      <c r="F9" s="262">
        <f>B9*1.03</f>
        <v>89206.24</v>
      </c>
      <c r="G9" s="262"/>
      <c r="H9" s="317">
        <f t="shared" si="3"/>
        <v>90098.3024</v>
      </c>
      <c r="I9" s="317"/>
      <c r="J9" s="21">
        <v>90999.285424000002</v>
      </c>
      <c r="K9" s="21"/>
      <c r="L9" s="556">
        <f>J9*1.02</f>
        <v>92819.271132480004</v>
      </c>
      <c r="M9" s="556"/>
    </row>
    <row r="10" spans="1:13" ht="18" x14ac:dyDescent="0.25">
      <c r="A10" s="464"/>
      <c r="B10" s="256">
        <v>88689</v>
      </c>
      <c r="C10" s="257"/>
      <c r="D10" s="258"/>
      <c r="E10" s="257"/>
      <c r="F10" s="258">
        <f t="shared" ref="F10:F18" si="4">B10*1.03</f>
        <v>91349.67</v>
      </c>
      <c r="G10" s="258"/>
      <c r="H10" s="328">
        <f t="shared" si="3"/>
        <v>92263.166700000002</v>
      </c>
      <c r="I10" s="328"/>
      <c r="J10" s="21">
        <v>93185.798366999996</v>
      </c>
      <c r="K10" s="21"/>
      <c r="L10" s="553">
        <f>J10*1.02</f>
        <v>95049.514334339998</v>
      </c>
      <c r="M10" s="553"/>
    </row>
    <row r="11" spans="1:13" ht="18" x14ac:dyDescent="0.25">
      <c r="A11" s="464"/>
      <c r="B11" s="256">
        <v>90769</v>
      </c>
      <c r="C11" s="257"/>
      <c r="D11" s="258"/>
      <c r="E11" s="257"/>
      <c r="F11" s="258">
        <f t="shared" si="4"/>
        <v>93492.07</v>
      </c>
      <c r="G11" s="258"/>
      <c r="H11" s="328">
        <f t="shared" si="3"/>
        <v>94426.990700000009</v>
      </c>
      <c r="I11" s="328"/>
      <c r="J11" s="21">
        <v>95371.260607000004</v>
      </c>
      <c r="K11" s="21"/>
      <c r="L11" s="553">
        <f t="shared" ref="L11:M33" si="5">J11*1.02</f>
        <v>97278.68581914001</v>
      </c>
      <c r="M11" s="553"/>
    </row>
    <row r="12" spans="1:13" ht="18" x14ac:dyDescent="0.25">
      <c r="A12" s="464"/>
      <c r="B12" s="256">
        <v>92846</v>
      </c>
      <c r="C12" s="257"/>
      <c r="D12" s="258"/>
      <c r="E12" s="257"/>
      <c r="F12" s="258">
        <f t="shared" si="4"/>
        <v>95631.38</v>
      </c>
      <c r="G12" s="258"/>
      <c r="H12" s="328">
        <f t="shared" si="3"/>
        <v>96587.693800000008</v>
      </c>
      <c r="I12" s="328"/>
      <c r="J12" s="21">
        <v>97553.570738000009</v>
      </c>
      <c r="K12" s="21"/>
      <c r="L12" s="553">
        <f t="shared" si="5"/>
        <v>99504.642152760018</v>
      </c>
      <c r="M12" s="553"/>
    </row>
    <row r="13" spans="1:13" ht="18" x14ac:dyDescent="0.25">
      <c r="A13" s="464"/>
      <c r="B13" s="256">
        <v>94927</v>
      </c>
      <c r="C13" s="257"/>
      <c r="D13" s="258"/>
      <c r="E13" s="257"/>
      <c r="F13" s="258">
        <f t="shared" si="4"/>
        <v>97774.81</v>
      </c>
      <c r="G13" s="258"/>
      <c r="H13" s="328">
        <f t="shared" si="3"/>
        <v>98752.558099999995</v>
      </c>
      <c r="I13" s="328"/>
      <c r="J13" s="21">
        <v>99740.083680999989</v>
      </c>
      <c r="K13" s="21"/>
      <c r="L13" s="553">
        <f t="shared" si="5"/>
        <v>101734.88535462</v>
      </c>
      <c r="M13" s="553"/>
    </row>
    <row r="14" spans="1:13" ht="18" x14ac:dyDescent="0.25">
      <c r="A14" s="464"/>
      <c r="B14" s="256">
        <v>97005</v>
      </c>
      <c r="C14" s="257"/>
      <c r="D14" s="258"/>
      <c r="E14" s="257"/>
      <c r="F14" s="258">
        <f t="shared" si="4"/>
        <v>99915.150000000009</v>
      </c>
      <c r="G14" s="258"/>
      <c r="H14" s="328">
        <f t="shared" si="3"/>
        <v>100914.30150000002</v>
      </c>
      <c r="I14" s="328"/>
      <c r="J14" s="21">
        <v>101923.44451500001</v>
      </c>
      <c r="K14" s="21"/>
      <c r="L14" s="553">
        <f t="shared" si="5"/>
        <v>103961.91340530002</v>
      </c>
      <c r="M14" s="553"/>
    </row>
    <row r="15" spans="1:13" ht="18" x14ac:dyDescent="0.25">
      <c r="A15" s="464"/>
      <c r="B15" s="256">
        <v>99082</v>
      </c>
      <c r="C15" s="257"/>
      <c r="D15" s="258"/>
      <c r="E15" s="257"/>
      <c r="F15" s="258">
        <f t="shared" si="4"/>
        <v>102054.46</v>
      </c>
      <c r="G15" s="258"/>
      <c r="H15" s="328">
        <f t="shared" si="3"/>
        <v>103075.0046</v>
      </c>
      <c r="I15" s="328"/>
      <c r="J15" s="185">
        <v>104105.754646</v>
      </c>
      <c r="K15" s="185"/>
      <c r="L15" s="553">
        <f t="shared" si="5"/>
        <v>106187.86973892001</v>
      </c>
      <c r="M15" s="553"/>
    </row>
    <row r="16" spans="1:13" ht="18" x14ac:dyDescent="0.25">
      <c r="A16" s="464"/>
      <c r="B16" s="256">
        <v>101390</v>
      </c>
      <c r="C16" s="257"/>
      <c r="D16" s="258"/>
      <c r="E16" s="257"/>
      <c r="F16" s="258">
        <f t="shared" si="4"/>
        <v>104431.7</v>
      </c>
      <c r="G16" s="258"/>
      <c r="H16" s="328">
        <f t="shared" si="3"/>
        <v>105476.01699999999</v>
      </c>
      <c r="I16" s="328"/>
      <c r="J16" s="681">
        <v>106530.77716999999</v>
      </c>
      <c r="K16" s="681"/>
      <c r="L16" s="553">
        <f t="shared" si="5"/>
        <v>108661.39271339998</v>
      </c>
      <c r="M16" s="553"/>
    </row>
    <row r="17" spans="1:13" ht="18" x14ac:dyDescent="0.25">
      <c r="A17" s="464"/>
      <c r="B17" s="256">
        <v>103699</v>
      </c>
      <c r="C17" s="257"/>
      <c r="D17" s="258"/>
      <c r="E17" s="257"/>
      <c r="F17" s="258">
        <f t="shared" si="4"/>
        <v>106809.97</v>
      </c>
      <c r="G17" s="258"/>
      <c r="H17" s="328">
        <f t="shared" si="3"/>
        <v>107878.06970000001</v>
      </c>
      <c r="I17" s="328"/>
      <c r="J17" s="21">
        <v>108956.850397</v>
      </c>
      <c r="K17" s="21"/>
      <c r="L17" s="553">
        <f t="shared" si="5"/>
        <v>111135.98740494001</v>
      </c>
      <c r="M17" s="553"/>
    </row>
    <row r="18" spans="1:13" ht="18" x14ac:dyDescent="0.25">
      <c r="A18" s="467"/>
      <c r="B18" s="272">
        <v>106242</v>
      </c>
      <c r="C18" s="274"/>
      <c r="D18" s="308"/>
      <c r="E18" s="274"/>
      <c r="F18" s="308">
        <f t="shared" si="4"/>
        <v>109429.26000000001</v>
      </c>
      <c r="G18" s="308"/>
      <c r="H18" s="314">
        <f t="shared" si="3"/>
        <v>110523.55260000001</v>
      </c>
      <c r="I18" s="314"/>
      <c r="J18" s="188">
        <v>111628.78812600001</v>
      </c>
      <c r="K18" s="188"/>
      <c r="L18" s="687">
        <f t="shared" si="5"/>
        <v>113861.36388852002</v>
      </c>
      <c r="M18" s="687"/>
    </row>
    <row r="19" spans="1:13" s="557" customFormat="1" ht="18" x14ac:dyDescent="0.25">
      <c r="A19" s="465" t="s">
        <v>295</v>
      </c>
      <c r="B19" s="260">
        <v>58472</v>
      </c>
      <c r="C19" s="260">
        <v>52731</v>
      </c>
      <c r="D19" s="262"/>
      <c r="E19" s="262"/>
      <c r="F19" s="262">
        <f>B19*1.03</f>
        <v>60226.16</v>
      </c>
      <c r="G19" s="262">
        <f>C19*1.03</f>
        <v>54312.93</v>
      </c>
      <c r="H19" s="317">
        <f t="shared" si="3"/>
        <v>60828.421600000001</v>
      </c>
      <c r="I19" s="317">
        <f t="shared" si="3"/>
        <v>54856.059300000001</v>
      </c>
      <c r="J19" s="21">
        <v>61436.705816000002</v>
      </c>
      <c r="K19" s="21">
        <v>55404.619893000003</v>
      </c>
      <c r="L19" s="553">
        <f t="shared" si="5"/>
        <v>62665.439932320005</v>
      </c>
      <c r="M19" s="553">
        <f t="shared" si="5"/>
        <v>56512.712290860007</v>
      </c>
    </row>
    <row r="20" spans="1:13" ht="18" x14ac:dyDescent="0.25">
      <c r="A20" s="464"/>
      <c r="B20" s="256">
        <v>60510</v>
      </c>
      <c r="C20" s="256">
        <v>56400</v>
      </c>
      <c r="D20" s="258"/>
      <c r="E20" s="258"/>
      <c r="F20" s="258">
        <f t="shared" ref="F20:G35" si="6">B20*1.03</f>
        <v>62325.3</v>
      </c>
      <c r="G20" s="258">
        <f t="shared" si="6"/>
        <v>58092</v>
      </c>
      <c r="H20" s="328">
        <f t="shared" si="3"/>
        <v>62948.553</v>
      </c>
      <c r="I20" s="328">
        <f t="shared" si="3"/>
        <v>58672.92</v>
      </c>
      <c r="J20" s="21">
        <v>63578.038529999998</v>
      </c>
      <c r="K20" s="21">
        <v>59259.6492</v>
      </c>
      <c r="L20" s="553">
        <f t="shared" si="5"/>
        <v>64849.599300599999</v>
      </c>
      <c r="M20" s="553">
        <f t="shared" si="5"/>
        <v>60444.842184000001</v>
      </c>
    </row>
    <row r="21" spans="1:13" ht="18" x14ac:dyDescent="0.25">
      <c r="A21" s="464"/>
      <c r="B21" s="256">
        <v>62548</v>
      </c>
      <c r="C21" s="256">
        <v>58472</v>
      </c>
      <c r="D21" s="258"/>
      <c r="E21" s="258"/>
      <c r="F21" s="258">
        <f t="shared" si="6"/>
        <v>64424.44</v>
      </c>
      <c r="G21" s="258">
        <f t="shared" si="6"/>
        <v>60226.16</v>
      </c>
      <c r="H21" s="328">
        <f t="shared" si="3"/>
        <v>65068.684400000006</v>
      </c>
      <c r="I21" s="328">
        <f t="shared" si="3"/>
        <v>60828.421600000001</v>
      </c>
      <c r="J21" s="21">
        <v>65719.371244000009</v>
      </c>
      <c r="K21" s="21">
        <v>61436.705816000002</v>
      </c>
      <c r="L21" s="553">
        <f t="shared" si="5"/>
        <v>67033.758668880007</v>
      </c>
      <c r="M21" s="553">
        <f t="shared" si="5"/>
        <v>62665.439932320005</v>
      </c>
    </row>
    <row r="22" spans="1:13" ht="18" x14ac:dyDescent="0.25">
      <c r="A22" s="464"/>
      <c r="B22" s="256">
        <v>64584</v>
      </c>
      <c r="C22" s="256">
        <v>60510</v>
      </c>
      <c r="D22" s="258"/>
      <c r="E22" s="258"/>
      <c r="F22" s="258">
        <f t="shared" si="6"/>
        <v>66521.52</v>
      </c>
      <c r="G22" s="258">
        <f t="shared" si="6"/>
        <v>62325.3</v>
      </c>
      <c r="H22" s="328">
        <f t="shared" si="3"/>
        <v>67186.73520000001</v>
      </c>
      <c r="I22" s="328">
        <f t="shared" si="3"/>
        <v>62948.553</v>
      </c>
      <c r="J22" s="21">
        <v>67858.602552000011</v>
      </c>
      <c r="K22" s="21">
        <v>63578.038529999998</v>
      </c>
      <c r="L22" s="553">
        <f t="shared" si="5"/>
        <v>69215.774603040016</v>
      </c>
      <c r="M22" s="553">
        <f t="shared" si="5"/>
        <v>64849.599300599999</v>
      </c>
    </row>
    <row r="23" spans="1:13" ht="18" x14ac:dyDescent="0.25">
      <c r="A23" s="464"/>
      <c r="B23" s="256">
        <v>66626</v>
      </c>
      <c r="C23" s="256">
        <v>62548</v>
      </c>
      <c r="D23" s="258"/>
      <c r="E23" s="258"/>
      <c r="F23" s="258">
        <f t="shared" si="6"/>
        <v>68624.78</v>
      </c>
      <c r="G23" s="258">
        <f t="shared" si="6"/>
        <v>64424.44</v>
      </c>
      <c r="H23" s="328">
        <f t="shared" si="3"/>
        <v>69311.027799999996</v>
      </c>
      <c r="I23" s="328">
        <f t="shared" si="3"/>
        <v>65068.684400000006</v>
      </c>
      <c r="J23" s="21">
        <v>70004.138078000004</v>
      </c>
      <c r="K23" s="21">
        <v>65719.371244000009</v>
      </c>
      <c r="L23" s="553">
        <f t="shared" si="5"/>
        <v>71404.220839560003</v>
      </c>
      <c r="M23" s="553">
        <f t="shared" si="5"/>
        <v>67033.758668880007</v>
      </c>
    </row>
    <row r="24" spans="1:13" ht="18" x14ac:dyDescent="0.25">
      <c r="A24" s="464"/>
      <c r="B24" s="256">
        <v>68660</v>
      </c>
      <c r="C24" s="256">
        <v>64584</v>
      </c>
      <c r="D24" s="258"/>
      <c r="E24" s="258"/>
      <c r="F24" s="258">
        <f t="shared" si="6"/>
        <v>70719.8</v>
      </c>
      <c r="G24" s="258">
        <f t="shared" si="6"/>
        <v>66521.52</v>
      </c>
      <c r="H24" s="328">
        <f t="shared" si="3"/>
        <v>71426.998000000007</v>
      </c>
      <c r="I24" s="328">
        <f t="shared" si="3"/>
        <v>67186.73520000001</v>
      </c>
      <c r="J24" s="21">
        <v>72141.267980000004</v>
      </c>
      <c r="K24" s="21">
        <v>67858.602552000011</v>
      </c>
      <c r="L24" s="553">
        <f t="shared" si="5"/>
        <v>73584.093339600004</v>
      </c>
      <c r="M24" s="553">
        <f t="shared" si="5"/>
        <v>69215.774603040016</v>
      </c>
    </row>
    <row r="25" spans="1:13" ht="18" x14ac:dyDescent="0.25">
      <c r="A25" s="464"/>
      <c r="B25" s="256">
        <v>69628</v>
      </c>
      <c r="C25" s="256">
        <v>66626</v>
      </c>
      <c r="D25" s="258"/>
      <c r="E25" s="258"/>
      <c r="F25" s="258">
        <f t="shared" si="6"/>
        <v>71716.84</v>
      </c>
      <c r="G25" s="258">
        <f t="shared" si="6"/>
        <v>68624.78</v>
      </c>
      <c r="H25" s="328">
        <f t="shared" si="3"/>
        <v>72434.008399999992</v>
      </c>
      <c r="I25" s="328">
        <f t="shared" si="3"/>
        <v>69311.027799999996</v>
      </c>
      <c r="J25" s="185">
        <v>73158.348483999987</v>
      </c>
      <c r="K25" s="185">
        <v>70004.138078000004</v>
      </c>
      <c r="L25" s="553">
        <f t="shared" si="5"/>
        <v>74621.515453679982</v>
      </c>
      <c r="M25" s="553">
        <f t="shared" si="5"/>
        <v>71404.220839560003</v>
      </c>
    </row>
    <row r="26" spans="1:13" ht="18" x14ac:dyDescent="0.25">
      <c r="A26" s="464"/>
      <c r="B26" s="256">
        <v>71644</v>
      </c>
      <c r="C26" s="256">
        <v>68660</v>
      </c>
      <c r="D26" s="258"/>
      <c r="E26" s="258"/>
      <c r="F26" s="258">
        <f t="shared" si="6"/>
        <v>73793.320000000007</v>
      </c>
      <c r="G26" s="258">
        <f t="shared" si="6"/>
        <v>70719.8</v>
      </c>
      <c r="H26" s="328">
        <f t="shared" si="3"/>
        <v>74531.253200000006</v>
      </c>
      <c r="I26" s="328">
        <f t="shared" si="3"/>
        <v>71426.998000000007</v>
      </c>
      <c r="J26" s="681">
        <v>75276.565732000003</v>
      </c>
      <c r="K26" s="681">
        <v>72141.267980000004</v>
      </c>
      <c r="L26" s="553">
        <f t="shared" si="5"/>
        <v>76782.097046640003</v>
      </c>
      <c r="M26" s="553">
        <f t="shared" si="5"/>
        <v>73584.093339600004</v>
      </c>
    </row>
    <row r="27" spans="1:13" ht="18" x14ac:dyDescent="0.25">
      <c r="A27" s="464"/>
      <c r="B27" s="256">
        <v>73708</v>
      </c>
      <c r="C27" s="256">
        <v>69628</v>
      </c>
      <c r="D27" s="258"/>
      <c r="E27" s="258"/>
      <c r="F27" s="258">
        <f t="shared" si="6"/>
        <v>75919.240000000005</v>
      </c>
      <c r="G27" s="258">
        <f t="shared" si="6"/>
        <v>71716.84</v>
      </c>
      <c r="H27" s="328">
        <f t="shared" si="3"/>
        <v>76678.432400000005</v>
      </c>
      <c r="I27" s="328">
        <f t="shared" si="3"/>
        <v>72434.008399999992</v>
      </c>
      <c r="J27" s="21">
        <v>77445.216724000013</v>
      </c>
      <c r="K27" s="21">
        <v>73158.348483999987</v>
      </c>
      <c r="L27" s="553">
        <f t="shared" si="5"/>
        <v>78994.121058480014</v>
      </c>
      <c r="M27" s="553">
        <f t="shared" si="5"/>
        <v>74621.515453679982</v>
      </c>
    </row>
    <row r="28" spans="1:13" ht="18" x14ac:dyDescent="0.25">
      <c r="A28" s="464"/>
      <c r="B28" s="256">
        <v>75992</v>
      </c>
      <c r="C28" s="256">
        <v>71621</v>
      </c>
      <c r="D28" s="258"/>
      <c r="E28" s="258"/>
      <c r="F28" s="258">
        <f t="shared" si="6"/>
        <v>78271.759999999995</v>
      </c>
      <c r="G28" s="258">
        <f t="shared" si="6"/>
        <v>73769.63</v>
      </c>
      <c r="H28" s="328">
        <f t="shared" si="3"/>
        <v>79054.477599999998</v>
      </c>
      <c r="I28" s="328">
        <f t="shared" si="3"/>
        <v>74507.326300000001</v>
      </c>
      <c r="J28" s="21">
        <v>79845.022375999994</v>
      </c>
      <c r="K28" s="21">
        <v>75252.399562999999</v>
      </c>
      <c r="L28" s="553">
        <f t="shared" si="5"/>
        <v>81441.922823519999</v>
      </c>
      <c r="M28" s="553">
        <f t="shared" si="5"/>
        <v>76757.447554259998</v>
      </c>
    </row>
    <row r="29" spans="1:13" ht="18" x14ac:dyDescent="0.25">
      <c r="A29" s="464"/>
      <c r="B29" s="256">
        <v>78283</v>
      </c>
      <c r="C29" s="256">
        <v>73607</v>
      </c>
      <c r="D29" s="258"/>
      <c r="E29" s="258"/>
      <c r="F29" s="258">
        <f t="shared" si="6"/>
        <v>80631.490000000005</v>
      </c>
      <c r="G29" s="258">
        <f t="shared" si="6"/>
        <v>75815.210000000006</v>
      </c>
      <c r="H29" s="328">
        <f t="shared" si="3"/>
        <v>81437.804900000003</v>
      </c>
      <c r="I29" s="328">
        <f t="shared" si="3"/>
        <v>76573.362100000013</v>
      </c>
      <c r="J29" s="21">
        <v>82252.182949000009</v>
      </c>
      <c r="K29" s="21">
        <v>77339.09572100002</v>
      </c>
      <c r="L29" s="553">
        <f t="shared" si="5"/>
        <v>83897.226607980017</v>
      </c>
      <c r="M29" s="553">
        <f t="shared" si="5"/>
        <v>78885.877635420024</v>
      </c>
    </row>
    <row r="30" spans="1:13" ht="18" x14ac:dyDescent="0.25">
      <c r="A30" s="464"/>
      <c r="B30" s="256">
        <v>80570</v>
      </c>
      <c r="C30" s="256">
        <v>75806</v>
      </c>
      <c r="D30" s="258"/>
      <c r="E30" s="258"/>
      <c r="F30" s="258">
        <f t="shared" si="6"/>
        <v>82987.100000000006</v>
      </c>
      <c r="G30" s="258">
        <f t="shared" si="6"/>
        <v>78080.180000000008</v>
      </c>
      <c r="H30" s="328">
        <f t="shared" si="3"/>
        <v>83816.971000000005</v>
      </c>
      <c r="I30" s="328">
        <f t="shared" si="3"/>
        <v>78860.981800000009</v>
      </c>
      <c r="J30" s="21">
        <v>84655.140710000007</v>
      </c>
      <c r="K30" s="21">
        <v>79649.591618000006</v>
      </c>
      <c r="L30" s="553">
        <f t="shared" si="5"/>
        <v>86348.243524200007</v>
      </c>
      <c r="M30" s="553">
        <f t="shared" si="5"/>
        <v>81242.583450360005</v>
      </c>
    </row>
    <row r="31" spans="1:13" ht="18" x14ac:dyDescent="0.25">
      <c r="A31" s="464"/>
      <c r="B31" s="256">
        <v>83089</v>
      </c>
      <c r="C31" s="256">
        <v>78010</v>
      </c>
      <c r="D31" s="258"/>
      <c r="E31" s="258"/>
      <c r="F31" s="258">
        <f t="shared" si="6"/>
        <v>85581.67</v>
      </c>
      <c r="G31" s="258">
        <f t="shared" si="6"/>
        <v>80350.3</v>
      </c>
      <c r="H31" s="328">
        <f t="shared" si="3"/>
        <v>86437.486699999994</v>
      </c>
      <c r="I31" s="328">
        <f t="shared" si="3"/>
        <v>81153.803</v>
      </c>
      <c r="J31" s="21">
        <v>87301.861567</v>
      </c>
      <c r="K31" s="21">
        <v>81965.341029999996</v>
      </c>
      <c r="L31" s="553">
        <f t="shared" si="5"/>
        <v>89047.89879834</v>
      </c>
      <c r="M31" s="553">
        <f t="shared" si="5"/>
        <v>83604.647850599998</v>
      </c>
    </row>
    <row r="32" spans="1:13" ht="18" x14ac:dyDescent="0.25">
      <c r="A32" s="464"/>
      <c r="B32" s="256">
        <v>85609</v>
      </c>
      <c r="C32" s="256">
        <v>80211</v>
      </c>
      <c r="D32" s="258"/>
      <c r="E32" s="258"/>
      <c r="F32" s="258">
        <f t="shared" si="6"/>
        <v>88177.27</v>
      </c>
      <c r="G32" s="258">
        <f t="shared" si="6"/>
        <v>82617.33</v>
      </c>
      <c r="H32" s="328">
        <f t="shared" si="3"/>
        <v>89059.042700000005</v>
      </c>
      <c r="I32" s="328">
        <f t="shared" si="3"/>
        <v>83443.503299999997</v>
      </c>
      <c r="J32" s="21">
        <v>89949.633127000008</v>
      </c>
      <c r="K32" s="21">
        <v>84277.938332999998</v>
      </c>
      <c r="L32" s="553">
        <f t="shared" si="5"/>
        <v>91748.625789540005</v>
      </c>
      <c r="M32" s="553">
        <f t="shared" si="5"/>
        <v>85963.497099660002</v>
      </c>
    </row>
    <row r="33" spans="1:13" ht="18" x14ac:dyDescent="0.25">
      <c r="A33" s="464"/>
      <c r="B33" s="256">
        <v>88124</v>
      </c>
      <c r="C33" s="256">
        <v>82635</v>
      </c>
      <c r="D33" s="258"/>
      <c r="E33" s="258"/>
      <c r="F33" s="258">
        <f t="shared" si="6"/>
        <v>90767.72</v>
      </c>
      <c r="G33" s="258">
        <f t="shared" si="6"/>
        <v>85114.05</v>
      </c>
      <c r="H33" s="328">
        <f t="shared" si="3"/>
        <v>91675.397200000007</v>
      </c>
      <c r="I33" s="328">
        <f t="shared" si="3"/>
        <v>85965.190499999997</v>
      </c>
      <c r="J33" s="21">
        <v>92592.151172000013</v>
      </c>
      <c r="K33" s="21">
        <v>86824.842405000003</v>
      </c>
      <c r="L33" s="553">
        <f t="shared" si="5"/>
        <v>94443.994195440013</v>
      </c>
      <c r="M33" s="553">
        <f t="shared" si="5"/>
        <v>88561.339253099999</v>
      </c>
    </row>
    <row r="34" spans="1:13" ht="18" x14ac:dyDescent="0.25">
      <c r="A34" s="464"/>
      <c r="B34" s="257"/>
      <c r="C34" s="256">
        <v>85061</v>
      </c>
      <c r="D34" s="258"/>
      <c r="E34" s="258"/>
      <c r="F34" s="258"/>
      <c r="G34" s="258">
        <f t="shared" si="6"/>
        <v>87612.83</v>
      </c>
      <c r="H34" s="328"/>
      <c r="I34" s="328">
        <f t="shared" si="3"/>
        <v>88488.958299999998</v>
      </c>
      <c r="J34" s="21"/>
      <c r="K34" s="21">
        <v>89373.847882999995</v>
      </c>
      <c r="L34" s="553"/>
      <c r="M34" s="553">
        <f>K34*1.02</f>
        <v>91161.324840660003</v>
      </c>
    </row>
    <row r="35" spans="1:13" ht="18" x14ac:dyDescent="0.25">
      <c r="A35" s="467"/>
      <c r="B35" s="274"/>
      <c r="C35" s="272">
        <v>87481</v>
      </c>
      <c r="D35" s="308"/>
      <c r="E35" s="308"/>
      <c r="F35" s="308"/>
      <c r="G35" s="308">
        <f t="shared" si="6"/>
        <v>90105.430000000008</v>
      </c>
      <c r="H35" s="314"/>
      <c r="I35" s="314">
        <f t="shared" si="3"/>
        <v>91006.484300000011</v>
      </c>
      <c r="J35" s="21"/>
      <c r="K35" s="21">
        <v>91916.549143000011</v>
      </c>
      <c r="L35" s="553"/>
      <c r="M35" s="553">
        <f>K35*1.02</f>
        <v>93754.880125860014</v>
      </c>
    </row>
    <row r="36" spans="1:13" s="557" customFormat="1" ht="18" x14ac:dyDescent="0.25">
      <c r="A36" s="465" t="s">
        <v>296</v>
      </c>
      <c r="B36" s="260">
        <v>32013</v>
      </c>
      <c r="C36" s="263"/>
      <c r="D36" s="262">
        <f t="shared" ref="D36:D57" si="7">B36*1.01</f>
        <v>32333.13</v>
      </c>
      <c r="E36" s="262"/>
      <c r="F36" s="262">
        <f t="shared" ref="F36:F57" si="8">D36*1.03</f>
        <v>33303.123899999999</v>
      </c>
      <c r="G36" s="262"/>
      <c r="H36" s="317">
        <f t="shared" si="3"/>
        <v>33803.123899999999</v>
      </c>
      <c r="I36" s="317"/>
      <c r="L36" s="556">
        <f t="shared" ref="L36:L57" si="9">H36*1.02</f>
        <v>34479.186377999999</v>
      </c>
      <c r="M36" s="556"/>
    </row>
    <row r="37" spans="1:13" ht="18" x14ac:dyDescent="0.25">
      <c r="A37" s="464"/>
      <c r="B37" s="256">
        <v>34007</v>
      </c>
      <c r="C37" s="257"/>
      <c r="D37" s="258">
        <f t="shared" si="7"/>
        <v>34347.07</v>
      </c>
      <c r="E37" s="258"/>
      <c r="F37" s="258">
        <f t="shared" si="8"/>
        <v>35377.482100000001</v>
      </c>
      <c r="G37" s="258"/>
      <c r="H37" s="328">
        <f t="shared" si="3"/>
        <v>35877.482100000001</v>
      </c>
      <c r="I37" s="328"/>
      <c r="L37" s="553">
        <f t="shared" si="9"/>
        <v>36595.031741999999</v>
      </c>
      <c r="M37" s="553"/>
    </row>
    <row r="38" spans="1:13" ht="18" x14ac:dyDescent="0.25">
      <c r="A38" s="464"/>
      <c r="B38" s="256">
        <v>35838</v>
      </c>
      <c r="C38" s="257"/>
      <c r="D38" s="258">
        <f t="shared" si="7"/>
        <v>36196.379999999997</v>
      </c>
      <c r="E38" s="258"/>
      <c r="F38" s="258">
        <f t="shared" si="8"/>
        <v>37282.271399999998</v>
      </c>
      <c r="G38" s="258"/>
      <c r="H38" s="328">
        <f t="shared" si="3"/>
        <v>37782.271399999998</v>
      </c>
      <c r="I38" s="328"/>
      <c r="L38" s="553">
        <f t="shared" si="9"/>
        <v>38537.916828000001</v>
      </c>
      <c r="M38" s="553"/>
    </row>
    <row r="39" spans="1:13" ht="18" x14ac:dyDescent="0.25">
      <c r="A39" s="464"/>
      <c r="B39" s="256">
        <v>37442</v>
      </c>
      <c r="C39" s="257"/>
      <c r="D39" s="258">
        <f t="shared" si="7"/>
        <v>37816.42</v>
      </c>
      <c r="E39" s="258"/>
      <c r="F39" s="258">
        <f t="shared" si="8"/>
        <v>38950.912599999996</v>
      </c>
      <c r="G39" s="258"/>
      <c r="H39" s="328">
        <f t="shared" si="3"/>
        <v>39450.912599999996</v>
      </c>
      <c r="I39" s="328"/>
      <c r="L39" s="553">
        <f t="shared" si="9"/>
        <v>40239.930851999998</v>
      </c>
      <c r="M39" s="553"/>
    </row>
    <row r="40" spans="1:13" ht="18" x14ac:dyDescent="0.25">
      <c r="A40" s="464"/>
      <c r="B40" s="256">
        <v>38990</v>
      </c>
      <c r="C40" s="257"/>
      <c r="D40" s="258">
        <f t="shared" si="7"/>
        <v>39379.9</v>
      </c>
      <c r="E40" s="258"/>
      <c r="F40" s="258">
        <f t="shared" si="8"/>
        <v>40561.297000000006</v>
      </c>
      <c r="G40" s="258"/>
      <c r="H40" s="328">
        <f t="shared" si="3"/>
        <v>41061.297000000006</v>
      </c>
      <c r="I40" s="328"/>
      <c r="L40" s="553">
        <f t="shared" si="9"/>
        <v>41882.52294000001</v>
      </c>
      <c r="M40" s="553"/>
    </row>
    <row r="41" spans="1:13" ht="18" x14ac:dyDescent="0.25">
      <c r="A41" s="464"/>
      <c r="B41" s="256">
        <v>41082</v>
      </c>
      <c r="C41" s="257"/>
      <c r="D41" s="258">
        <f t="shared" si="7"/>
        <v>41492.82</v>
      </c>
      <c r="E41" s="258"/>
      <c r="F41" s="258">
        <f t="shared" si="8"/>
        <v>42737.604599999999</v>
      </c>
      <c r="G41" s="258"/>
      <c r="H41" s="328">
        <f t="shared" si="3"/>
        <v>43237.604599999999</v>
      </c>
      <c r="I41" s="328"/>
      <c r="L41" s="553">
        <f t="shared" si="9"/>
        <v>44102.356692000001</v>
      </c>
      <c r="M41" s="553"/>
    </row>
    <row r="42" spans="1:13" ht="18" x14ac:dyDescent="0.25">
      <c r="A42" s="464"/>
      <c r="B42" s="256">
        <v>42595</v>
      </c>
      <c r="C42" s="257"/>
      <c r="D42" s="258">
        <f t="shared" si="7"/>
        <v>43020.95</v>
      </c>
      <c r="E42" s="258"/>
      <c r="F42" s="258">
        <f t="shared" si="8"/>
        <v>44311.578499999996</v>
      </c>
      <c r="G42" s="258"/>
      <c r="H42" s="328">
        <f t="shared" si="3"/>
        <v>44811.578499999996</v>
      </c>
      <c r="I42" s="328"/>
      <c r="L42" s="553">
        <f t="shared" si="9"/>
        <v>45707.81007</v>
      </c>
      <c r="M42" s="553"/>
    </row>
    <row r="43" spans="1:13" ht="18" x14ac:dyDescent="0.25">
      <c r="A43" s="464"/>
      <c r="B43" s="256">
        <v>44133</v>
      </c>
      <c r="C43" s="257"/>
      <c r="D43" s="258">
        <f t="shared" si="7"/>
        <v>44574.33</v>
      </c>
      <c r="E43" s="258"/>
      <c r="F43" s="258">
        <f t="shared" si="8"/>
        <v>45911.5599</v>
      </c>
      <c r="G43" s="258"/>
      <c r="H43" s="328">
        <f t="shared" si="3"/>
        <v>46411.5599</v>
      </c>
      <c r="I43" s="328"/>
      <c r="L43" s="553">
        <f t="shared" si="9"/>
        <v>47339.791098000002</v>
      </c>
      <c r="M43" s="553"/>
    </row>
    <row r="44" spans="1:13" ht="18" x14ac:dyDescent="0.25">
      <c r="A44" s="464" t="s">
        <v>14</v>
      </c>
      <c r="B44" s="256">
        <v>45546</v>
      </c>
      <c r="C44" s="257"/>
      <c r="D44" s="258">
        <f t="shared" si="7"/>
        <v>46001.46</v>
      </c>
      <c r="E44" s="258"/>
      <c r="F44" s="258">
        <f t="shared" si="8"/>
        <v>47381.503799999999</v>
      </c>
      <c r="G44" s="258"/>
      <c r="H44" s="328">
        <f t="shared" si="3"/>
        <v>47881.503799999999</v>
      </c>
      <c r="I44" s="328"/>
      <c r="L44" s="553">
        <f t="shared" si="9"/>
        <v>48839.133876</v>
      </c>
      <c r="M44" s="553"/>
    </row>
    <row r="45" spans="1:13" ht="18" x14ac:dyDescent="0.25">
      <c r="A45" s="467" t="s">
        <v>15</v>
      </c>
      <c r="B45" s="272">
        <v>46966</v>
      </c>
      <c r="C45" s="274"/>
      <c r="D45" s="308">
        <f t="shared" si="7"/>
        <v>47435.66</v>
      </c>
      <c r="E45" s="308"/>
      <c r="F45" s="308">
        <f t="shared" si="8"/>
        <v>48858.729800000008</v>
      </c>
      <c r="G45" s="308"/>
      <c r="H45" s="314">
        <f t="shared" si="3"/>
        <v>49358.729800000008</v>
      </c>
      <c r="I45" s="314"/>
      <c r="L45" s="553">
        <f t="shared" si="9"/>
        <v>50345.904396000013</v>
      </c>
      <c r="M45" s="553"/>
    </row>
    <row r="46" spans="1:13" s="557" customFormat="1" ht="18" x14ac:dyDescent="0.25">
      <c r="A46" s="465" t="s">
        <v>297</v>
      </c>
      <c r="B46" s="260">
        <v>27116</v>
      </c>
      <c r="C46" s="260">
        <v>25102</v>
      </c>
      <c r="D46" s="262">
        <f t="shared" si="7"/>
        <v>27387.16</v>
      </c>
      <c r="E46" s="262">
        <f t="shared" ref="E46:E60" si="10">C46*1.01</f>
        <v>25353.02</v>
      </c>
      <c r="F46" s="262">
        <f t="shared" si="8"/>
        <v>28208.774799999999</v>
      </c>
      <c r="G46" s="262">
        <f t="shared" ref="G46:G60" si="11">E46*1.03</f>
        <v>26113.6106</v>
      </c>
      <c r="H46" s="317">
        <f t="shared" si="3"/>
        <v>28708.774799999999</v>
      </c>
      <c r="I46" s="317">
        <f t="shared" si="3"/>
        <v>26613.6106</v>
      </c>
      <c r="L46" s="556">
        <f t="shared" si="9"/>
        <v>29282.950295999999</v>
      </c>
      <c r="M46" s="556">
        <f t="shared" ref="M46:M60" si="12">I46*1.02</f>
        <v>27145.882812</v>
      </c>
    </row>
    <row r="47" spans="1:13" ht="18" x14ac:dyDescent="0.25">
      <c r="A47" s="464"/>
      <c r="B47" s="256">
        <v>27925</v>
      </c>
      <c r="C47" s="256">
        <v>26718</v>
      </c>
      <c r="D47" s="258">
        <f t="shared" si="7"/>
        <v>28204.25</v>
      </c>
      <c r="E47" s="258">
        <f t="shared" si="10"/>
        <v>26985.18</v>
      </c>
      <c r="F47" s="258">
        <f t="shared" si="8"/>
        <v>29050.377500000002</v>
      </c>
      <c r="G47" s="258">
        <f t="shared" si="11"/>
        <v>27794.735400000001</v>
      </c>
      <c r="H47" s="328">
        <f t="shared" si="3"/>
        <v>29550.377500000002</v>
      </c>
      <c r="I47" s="328">
        <f t="shared" si="3"/>
        <v>28294.735400000001</v>
      </c>
      <c r="L47" s="553">
        <f t="shared" si="9"/>
        <v>30141.385050000004</v>
      </c>
      <c r="M47" s="553">
        <f t="shared" si="12"/>
        <v>28860.630108000001</v>
      </c>
    </row>
    <row r="48" spans="1:13" ht="18" x14ac:dyDescent="0.25">
      <c r="A48" s="464"/>
      <c r="B48" s="256">
        <v>29103</v>
      </c>
      <c r="C48" s="256">
        <v>27116</v>
      </c>
      <c r="D48" s="258">
        <f t="shared" si="7"/>
        <v>29394.03</v>
      </c>
      <c r="E48" s="258">
        <f t="shared" si="10"/>
        <v>27387.16</v>
      </c>
      <c r="F48" s="258">
        <f t="shared" si="8"/>
        <v>30275.850900000001</v>
      </c>
      <c r="G48" s="258">
        <f t="shared" si="11"/>
        <v>28208.774799999999</v>
      </c>
      <c r="H48" s="328">
        <f t="shared" si="3"/>
        <v>30775.850900000001</v>
      </c>
      <c r="I48" s="328">
        <f t="shared" si="3"/>
        <v>28708.774799999999</v>
      </c>
      <c r="L48" s="553">
        <f t="shared" si="9"/>
        <v>31391.367918000004</v>
      </c>
      <c r="M48" s="553">
        <f t="shared" si="12"/>
        <v>29282.950295999999</v>
      </c>
    </row>
    <row r="49" spans="1:13" ht="18" x14ac:dyDescent="0.25">
      <c r="A49" s="464"/>
      <c r="B49" s="256">
        <v>30285</v>
      </c>
      <c r="C49" s="256">
        <v>27925</v>
      </c>
      <c r="D49" s="258">
        <f t="shared" si="7"/>
        <v>30587.85</v>
      </c>
      <c r="E49" s="258">
        <f t="shared" si="10"/>
        <v>28204.25</v>
      </c>
      <c r="F49" s="258">
        <f t="shared" si="8"/>
        <v>31505.485499999999</v>
      </c>
      <c r="G49" s="258">
        <f t="shared" si="11"/>
        <v>29050.377500000002</v>
      </c>
      <c r="H49" s="328">
        <f t="shared" si="3"/>
        <v>32005.485499999999</v>
      </c>
      <c r="I49" s="328">
        <f t="shared" si="3"/>
        <v>29550.377500000002</v>
      </c>
      <c r="L49" s="553">
        <f t="shared" si="9"/>
        <v>32645.595209999999</v>
      </c>
      <c r="M49" s="553">
        <f t="shared" si="12"/>
        <v>30141.385050000004</v>
      </c>
    </row>
    <row r="50" spans="1:13" ht="18" x14ac:dyDescent="0.25">
      <c r="A50" s="464"/>
      <c r="B50" s="256">
        <v>31469</v>
      </c>
      <c r="C50" s="256">
        <v>29103</v>
      </c>
      <c r="D50" s="258">
        <f t="shared" si="7"/>
        <v>31783.69</v>
      </c>
      <c r="E50" s="258">
        <f t="shared" si="10"/>
        <v>29394.03</v>
      </c>
      <c r="F50" s="258">
        <f t="shared" si="8"/>
        <v>32737.200700000001</v>
      </c>
      <c r="G50" s="258">
        <f t="shared" si="11"/>
        <v>30275.850900000001</v>
      </c>
      <c r="H50" s="328">
        <f t="shared" si="3"/>
        <v>33237.200700000001</v>
      </c>
      <c r="I50" s="328">
        <f t="shared" si="3"/>
        <v>30775.850900000001</v>
      </c>
      <c r="L50" s="553">
        <f t="shared" si="9"/>
        <v>33901.944714000005</v>
      </c>
      <c r="M50" s="553">
        <f t="shared" si="12"/>
        <v>31391.367918000004</v>
      </c>
    </row>
    <row r="51" spans="1:13" ht="18" x14ac:dyDescent="0.25">
      <c r="A51" s="464"/>
      <c r="B51" s="256">
        <v>32326</v>
      </c>
      <c r="C51" s="256">
        <v>30285</v>
      </c>
      <c r="D51" s="258">
        <f t="shared" si="7"/>
        <v>32649.260000000002</v>
      </c>
      <c r="E51" s="258">
        <f t="shared" si="10"/>
        <v>30587.85</v>
      </c>
      <c r="F51" s="258">
        <f t="shared" si="8"/>
        <v>33628.737800000003</v>
      </c>
      <c r="G51" s="258">
        <f t="shared" si="11"/>
        <v>31505.485499999999</v>
      </c>
      <c r="H51" s="328">
        <f t="shared" si="3"/>
        <v>34128.737800000003</v>
      </c>
      <c r="I51" s="328">
        <f t="shared" si="3"/>
        <v>32005.485499999999</v>
      </c>
      <c r="L51" s="553">
        <f t="shared" si="9"/>
        <v>34811.312556000004</v>
      </c>
      <c r="M51" s="553">
        <f t="shared" si="12"/>
        <v>32645.595209999999</v>
      </c>
    </row>
    <row r="52" spans="1:13" ht="18" x14ac:dyDescent="0.25">
      <c r="A52" s="464"/>
      <c r="B52" s="256">
        <v>33299</v>
      </c>
      <c r="C52" s="256">
        <v>31469</v>
      </c>
      <c r="D52" s="258">
        <f t="shared" si="7"/>
        <v>33631.99</v>
      </c>
      <c r="E52" s="258">
        <f t="shared" si="10"/>
        <v>31783.69</v>
      </c>
      <c r="F52" s="258">
        <f t="shared" si="8"/>
        <v>34640.949699999997</v>
      </c>
      <c r="G52" s="258">
        <f t="shared" si="11"/>
        <v>32737.200700000001</v>
      </c>
      <c r="H52" s="328">
        <f t="shared" si="3"/>
        <v>35140.949699999997</v>
      </c>
      <c r="I52" s="328">
        <f t="shared" si="3"/>
        <v>33237.200700000001</v>
      </c>
      <c r="L52" s="553">
        <f t="shared" si="9"/>
        <v>35843.768693999999</v>
      </c>
      <c r="M52" s="553">
        <f t="shared" si="12"/>
        <v>33901.944714000005</v>
      </c>
    </row>
    <row r="53" spans="1:13" ht="18" x14ac:dyDescent="0.25">
      <c r="A53" s="464"/>
      <c r="B53" s="256">
        <v>34426</v>
      </c>
      <c r="C53" s="256">
        <v>32326</v>
      </c>
      <c r="D53" s="258">
        <f t="shared" si="7"/>
        <v>34770.26</v>
      </c>
      <c r="E53" s="258">
        <f t="shared" si="10"/>
        <v>32649.260000000002</v>
      </c>
      <c r="F53" s="258">
        <f t="shared" si="8"/>
        <v>35813.3678</v>
      </c>
      <c r="G53" s="258">
        <f t="shared" si="11"/>
        <v>33628.737800000003</v>
      </c>
      <c r="H53" s="328">
        <f t="shared" si="3"/>
        <v>36313.3678</v>
      </c>
      <c r="I53" s="328">
        <f t="shared" si="3"/>
        <v>34128.737800000003</v>
      </c>
      <c r="L53" s="553">
        <f t="shared" si="9"/>
        <v>37039.635156000004</v>
      </c>
      <c r="M53" s="553">
        <f t="shared" si="12"/>
        <v>34811.312556000004</v>
      </c>
    </row>
    <row r="54" spans="1:13" ht="18" x14ac:dyDescent="0.25">
      <c r="A54" s="464"/>
      <c r="B54" s="256">
        <v>35226</v>
      </c>
      <c r="C54" s="256">
        <v>33299</v>
      </c>
      <c r="D54" s="258">
        <f t="shared" si="7"/>
        <v>35578.26</v>
      </c>
      <c r="E54" s="258">
        <f t="shared" si="10"/>
        <v>33631.99</v>
      </c>
      <c r="F54" s="258">
        <f t="shared" si="8"/>
        <v>36645.607800000005</v>
      </c>
      <c r="G54" s="258">
        <f t="shared" si="11"/>
        <v>34640.949699999997</v>
      </c>
      <c r="H54" s="328">
        <f t="shared" si="3"/>
        <v>37145.607800000005</v>
      </c>
      <c r="I54" s="328">
        <f t="shared" si="3"/>
        <v>35140.949699999997</v>
      </c>
      <c r="L54" s="553">
        <f t="shared" si="9"/>
        <v>37888.519956000004</v>
      </c>
      <c r="M54" s="553">
        <f t="shared" si="12"/>
        <v>35843.768693999999</v>
      </c>
    </row>
    <row r="55" spans="1:13" ht="18" x14ac:dyDescent="0.25">
      <c r="A55" s="464"/>
      <c r="B55" s="256">
        <v>36345</v>
      </c>
      <c r="C55" s="256">
        <v>34426</v>
      </c>
      <c r="D55" s="258">
        <f t="shared" si="7"/>
        <v>36708.449999999997</v>
      </c>
      <c r="E55" s="258">
        <f t="shared" si="10"/>
        <v>34770.26</v>
      </c>
      <c r="F55" s="258">
        <f t="shared" si="8"/>
        <v>37809.703499999996</v>
      </c>
      <c r="G55" s="258">
        <f t="shared" si="11"/>
        <v>35813.3678</v>
      </c>
      <c r="H55" s="328">
        <f t="shared" si="3"/>
        <v>38309.703499999996</v>
      </c>
      <c r="I55" s="328">
        <f t="shared" si="3"/>
        <v>36313.3678</v>
      </c>
      <c r="L55" s="553">
        <f t="shared" si="9"/>
        <v>39075.897569999994</v>
      </c>
      <c r="M55" s="553">
        <f t="shared" si="12"/>
        <v>37039.635156000004</v>
      </c>
    </row>
    <row r="56" spans="1:13" ht="18" x14ac:dyDescent="0.25">
      <c r="A56" s="464"/>
      <c r="B56" s="256">
        <v>37469</v>
      </c>
      <c r="C56" s="256">
        <v>35226</v>
      </c>
      <c r="D56" s="258">
        <f t="shared" si="7"/>
        <v>37843.69</v>
      </c>
      <c r="E56" s="258">
        <f t="shared" si="10"/>
        <v>35578.26</v>
      </c>
      <c r="F56" s="258">
        <f t="shared" si="8"/>
        <v>38979.000700000004</v>
      </c>
      <c r="G56" s="258">
        <f t="shared" si="11"/>
        <v>36645.607800000005</v>
      </c>
      <c r="H56" s="328">
        <f t="shared" si="3"/>
        <v>39479.000700000004</v>
      </c>
      <c r="I56" s="328">
        <f t="shared" si="3"/>
        <v>37145.607800000005</v>
      </c>
      <c r="L56" s="553">
        <f t="shared" si="9"/>
        <v>40268.580714000003</v>
      </c>
      <c r="M56" s="553">
        <f t="shared" si="12"/>
        <v>37888.519956000004</v>
      </c>
    </row>
    <row r="57" spans="1:13" ht="18" x14ac:dyDescent="0.25">
      <c r="A57" s="464"/>
      <c r="B57" s="256">
        <v>39587</v>
      </c>
      <c r="C57" s="256">
        <v>36345</v>
      </c>
      <c r="D57" s="258">
        <f t="shared" si="7"/>
        <v>39982.870000000003</v>
      </c>
      <c r="E57" s="258">
        <f t="shared" si="10"/>
        <v>36708.449999999997</v>
      </c>
      <c r="F57" s="258">
        <f t="shared" si="8"/>
        <v>41182.356100000005</v>
      </c>
      <c r="G57" s="258">
        <f t="shared" si="11"/>
        <v>37809.703499999996</v>
      </c>
      <c r="H57" s="328">
        <f t="shared" si="3"/>
        <v>41682.356100000005</v>
      </c>
      <c r="I57" s="328">
        <f t="shared" si="3"/>
        <v>38309.703499999996</v>
      </c>
      <c r="L57" s="553">
        <f t="shared" si="9"/>
        <v>42516.003222000007</v>
      </c>
      <c r="M57" s="553">
        <f t="shared" si="12"/>
        <v>39075.897569999994</v>
      </c>
    </row>
    <row r="58" spans="1:13" ht="18" x14ac:dyDescent="0.25">
      <c r="A58" s="464"/>
      <c r="B58" s="257"/>
      <c r="C58" s="256">
        <v>37469</v>
      </c>
      <c r="D58" s="258"/>
      <c r="E58" s="258">
        <f t="shared" si="10"/>
        <v>37843.69</v>
      </c>
      <c r="F58" s="258"/>
      <c r="G58" s="258">
        <f t="shared" si="11"/>
        <v>38979.000700000004</v>
      </c>
      <c r="H58" s="328"/>
      <c r="I58" s="328">
        <f t="shared" si="3"/>
        <v>39479.000700000004</v>
      </c>
      <c r="L58" s="553"/>
      <c r="M58" s="553">
        <f t="shared" si="12"/>
        <v>40268.580714000003</v>
      </c>
    </row>
    <row r="59" spans="1:13" ht="18" x14ac:dyDescent="0.25">
      <c r="A59" s="464"/>
      <c r="B59" s="257"/>
      <c r="C59" s="256">
        <v>39587</v>
      </c>
      <c r="D59" s="258"/>
      <c r="E59" s="258">
        <f t="shared" si="10"/>
        <v>39982.870000000003</v>
      </c>
      <c r="F59" s="258"/>
      <c r="G59" s="258">
        <f t="shared" si="11"/>
        <v>41182.356100000005</v>
      </c>
      <c r="H59" s="328"/>
      <c r="I59" s="328">
        <f t="shared" si="3"/>
        <v>41682.356100000005</v>
      </c>
      <c r="L59" s="553"/>
      <c r="M59" s="553">
        <f t="shared" si="12"/>
        <v>42516.003222000007</v>
      </c>
    </row>
    <row r="60" spans="1:13" ht="18" x14ac:dyDescent="0.25">
      <c r="A60" s="467" t="s">
        <v>20</v>
      </c>
      <c r="B60" s="272">
        <v>41090</v>
      </c>
      <c r="C60" s="272">
        <v>41090</v>
      </c>
      <c r="D60" s="308">
        <f t="shared" ref="D60:D66" si="13">B60*1.01</f>
        <v>41500.9</v>
      </c>
      <c r="E60" s="308">
        <f t="shared" si="10"/>
        <v>41500.9</v>
      </c>
      <c r="F60" s="308">
        <f t="shared" ref="F60:F66" si="14">D60*1.03</f>
        <v>42745.927000000003</v>
      </c>
      <c r="G60" s="308">
        <f t="shared" si="11"/>
        <v>42745.927000000003</v>
      </c>
      <c r="H60" s="314">
        <f t="shared" si="3"/>
        <v>43245.927000000003</v>
      </c>
      <c r="I60" s="314">
        <f t="shared" si="3"/>
        <v>43245.927000000003</v>
      </c>
      <c r="L60" s="553">
        <f t="shared" ref="L60:L83" si="15">H60*1.02</f>
        <v>44110.845540000002</v>
      </c>
      <c r="M60" s="553">
        <f t="shared" si="12"/>
        <v>44110.845540000002</v>
      </c>
    </row>
    <row r="61" spans="1:13" s="557" customFormat="1" ht="47.25" customHeight="1" x14ac:dyDescent="0.25">
      <c r="A61" s="502" t="s">
        <v>298</v>
      </c>
      <c r="B61" s="260">
        <v>75483</v>
      </c>
      <c r="C61" s="263"/>
      <c r="D61" s="262">
        <f t="shared" si="13"/>
        <v>76237.83</v>
      </c>
      <c r="E61" s="262"/>
      <c r="F61" s="262">
        <f t="shared" si="14"/>
        <v>78524.964900000006</v>
      </c>
      <c r="G61" s="262"/>
      <c r="H61" s="317">
        <f t="shared" si="3"/>
        <v>79310.214549000011</v>
      </c>
      <c r="I61" s="317"/>
      <c r="L61" s="556">
        <f t="shared" si="15"/>
        <v>80896.418839980019</v>
      </c>
      <c r="M61" s="556"/>
    </row>
    <row r="62" spans="1:13" ht="18" x14ac:dyDescent="0.25">
      <c r="A62" s="464"/>
      <c r="B62" s="256">
        <v>78131</v>
      </c>
      <c r="C62" s="257"/>
      <c r="D62" s="258">
        <f t="shared" si="13"/>
        <v>78912.31</v>
      </c>
      <c r="E62" s="258"/>
      <c r="F62" s="258">
        <f t="shared" si="14"/>
        <v>81279.679300000003</v>
      </c>
      <c r="G62" s="258"/>
      <c r="H62" s="328">
        <f t="shared" si="3"/>
        <v>82092.476093000005</v>
      </c>
      <c r="I62" s="328"/>
      <c r="L62" s="553">
        <f t="shared" si="15"/>
        <v>83734.325614860005</v>
      </c>
      <c r="M62" s="553"/>
    </row>
    <row r="63" spans="1:13" ht="18" x14ac:dyDescent="0.25">
      <c r="A63" s="464"/>
      <c r="B63" s="256">
        <v>80778</v>
      </c>
      <c r="C63" s="257"/>
      <c r="D63" s="258">
        <f t="shared" si="13"/>
        <v>81585.78</v>
      </c>
      <c r="E63" s="258"/>
      <c r="F63" s="258">
        <f t="shared" si="14"/>
        <v>84033.353400000007</v>
      </c>
      <c r="G63" s="258"/>
      <c r="H63" s="328">
        <f t="shared" si="3"/>
        <v>84873.686934000012</v>
      </c>
      <c r="I63" s="328"/>
      <c r="L63" s="553">
        <f t="shared" si="15"/>
        <v>86571.160672680009</v>
      </c>
      <c r="M63" s="553"/>
    </row>
    <row r="64" spans="1:13" ht="18" x14ac:dyDescent="0.25">
      <c r="A64" s="464"/>
      <c r="B64" s="256">
        <v>83430</v>
      </c>
      <c r="C64" s="257"/>
      <c r="D64" s="258">
        <f t="shared" si="13"/>
        <v>84264.3</v>
      </c>
      <c r="E64" s="258"/>
      <c r="F64" s="258">
        <f t="shared" si="14"/>
        <v>86792.229000000007</v>
      </c>
      <c r="G64" s="258"/>
      <c r="H64" s="328">
        <f t="shared" si="3"/>
        <v>87660.151290000009</v>
      </c>
      <c r="I64" s="328"/>
      <c r="L64" s="553">
        <f t="shared" si="15"/>
        <v>89413.35431580001</v>
      </c>
      <c r="M64" s="553"/>
    </row>
    <row r="65" spans="1:13" ht="18" x14ac:dyDescent="0.25">
      <c r="A65" s="464"/>
      <c r="B65" s="256">
        <v>86083</v>
      </c>
      <c r="C65" s="257"/>
      <c r="D65" s="258">
        <f t="shared" si="13"/>
        <v>86943.83</v>
      </c>
      <c r="E65" s="258"/>
      <c r="F65" s="258">
        <f t="shared" si="14"/>
        <v>89552.144899999999</v>
      </c>
      <c r="G65" s="258"/>
      <c r="H65" s="328">
        <f t="shared" si="3"/>
        <v>90447.666349000006</v>
      </c>
      <c r="I65" s="328"/>
      <c r="L65" s="553">
        <f t="shared" si="15"/>
        <v>92256.619675980008</v>
      </c>
      <c r="M65" s="553"/>
    </row>
    <row r="66" spans="1:13" ht="18" x14ac:dyDescent="0.25">
      <c r="A66" s="464"/>
      <c r="B66" s="256">
        <v>88729</v>
      </c>
      <c r="C66" s="257"/>
      <c r="D66" s="258">
        <f t="shared" si="13"/>
        <v>89616.29</v>
      </c>
      <c r="E66" s="258"/>
      <c r="F66" s="258">
        <f t="shared" si="14"/>
        <v>92304.778699999995</v>
      </c>
      <c r="G66" s="258"/>
      <c r="H66" s="328">
        <f t="shared" si="3"/>
        <v>93227.826486999998</v>
      </c>
      <c r="I66" s="328"/>
      <c r="L66" s="553">
        <f t="shared" si="15"/>
        <v>95092.383016740001</v>
      </c>
      <c r="M66" s="553"/>
    </row>
    <row r="67" spans="1:13" ht="18" x14ac:dyDescent="0.25">
      <c r="A67" s="464"/>
      <c r="B67" s="256">
        <v>91583</v>
      </c>
      <c r="C67" s="257"/>
      <c r="D67" s="258">
        <f t="shared" ref="D67:E120" si="16">B67*1.01</f>
        <v>92498.83</v>
      </c>
      <c r="E67" s="258"/>
      <c r="F67" s="258">
        <f t="shared" ref="F67:G120" si="17">D67*1.03</f>
        <v>95273.794900000008</v>
      </c>
      <c r="G67" s="258"/>
      <c r="H67" s="328">
        <f t="shared" ref="H67:H83" si="18">IF(F67*0.01&lt;500, F67+500, F67*1.01)</f>
        <v>96226.53284900001</v>
      </c>
      <c r="I67" s="328"/>
      <c r="L67" s="553">
        <f t="shared" si="15"/>
        <v>98151.063505980012</v>
      </c>
      <c r="M67" s="553"/>
    </row>
    <row r="68" spans="1:13" ht="18" x14ac:dyDescent="0.25">
      <c r="A68" s="464"/>
      <c r="B68" s="256">
        <v>94252</v>
      </c>
      <c r="C68" s="257"/>
      <c r="D68" s="258">
        <f t="shared" si="16"/>
        <v>95194.52</v>
      </c>
      <c r="E68" s="258"/>
      <c r="F68" s="258">
        <f t="shared" si="17"/>
        <v>98050.35560000001</v>
      </c>
      <c r="G68" s="258"/>
      <c r="H68" s="328">
        <f t="shared" si="18"/>
        <v>99030.859156000006</v>
      </c>
      <c r="I68" s="328"/>
      <c r="L68" s="553">
        <f t="shared" si="15"/>
        <v>101011.47633912001</v>
      </c>
      <c r="M68" s="553"/>
    </row>
    <row r="69" spans="1:13" ht="18" x14ac:dyDescent="0.25">
      <c r="A69" s="467"/>
      <c r="B69" s="272">
        <v>97082</v>
      </c>
      <c r="C69" s="274"/>
      <c r="D69" s="308">
        <f t="shared" si="16"/>
        <v>98052.82</v>
      </c>
      <c r="E69" s="308"/>
      <c r="F69" s="308">
        <f t="shared" si="17"/>
        <v>100994.40460000001</v>
      </c>
      <c r="G69" s="308"/>
      <c r="H69" s="314">
        <f t="shared" si="18"/>
        <v>102004.34864600001</v>
      </c>
      <c r="I69" s="314"/>
      <c r="L69" s="553">
        <f t="shared" si="15"/>
        <v>104044.43561892002</v>
      </c>
      <c r="M69" s="553"/>
    </row>
    <row r="70" spans="1:13" s="557" customFormat="1" ht="18" x14ac:dyDescent="0.25">
      <c r="A70" s="465" t="s">
        <v>299</v>
      </c>
      <c r="B70" s="260">
        <v>37109</v>
      </c>
      <c r="C70" s="260">
        <v>33874</v>
      </c>
      <c r="D70" s="262">
        <f t="shared" si="16"/>
        <v>37480.090000000004</v>
      </c>
      <c r="E70" s="262">
        <f t="shared" si="16"/>
        <v>34212.74</v>
      </c>
      <c r="F70" s="262">
        <f t="shared" si="17"/>
        <v>38604.492700000003</v>
      </c>
      <c r="G70" s="262">
        <f t="shared" si="17"/>
        <v>35239.122199999998</v>
      </c>
      <c r="H70" s="317">
        <f t="shared" si="18"/>
        <v>39104.492700000003</v>
      </c>
      <c r="I70" s="317">
        <f t="shared" ref="I70:I86" si="19">IF(G70*0.01&lt;500, G70+500, G70*1.01)</f>
        <v>35739.122199999998</v>
      </c>
      <c r="L70" s="556">
        <f t="shared" si="15"/>
        <v>39886.582554000001</v>
      </c>
      <c r="M70" s="556">
        <f t="shared" ref="M70:M86" si="20">I70*1.02</f>
        <v>36453.904644000002</v>
      </c>
    </row>
    <row r="71" spans="1:13" ht="18" x14ac:dyDescent="0.25">
      <c r="A71" s="464"/>
      <c r="B71" s="256">
        <v>38143</v>
      </c>
      <c r="C71" s="256">
        <v>34927</v>
      </c>
      <c r="D71" s="258">
        <f t="shared" si="16"/>
        <v>38524.43</v>
      </c>
      <c r="E71" s="258">
        <f t="shared" si="16"/>
        <v>35276.269999999997</v>
      </c>
      <c r="F71" s="258">
        <f t="shared" si="17"/>
        <v>39680.162900000003</v>
      </c>
      <c r="G71" s="258">
        <f t="shared" si="17"/>
        <v>36334.558099999995</v>
      </c>
      <c r="H71" s="328">
        <f t="shared" si="18"/>
        <v>40180.162900000003</v>
      </c>
      <c r="I71" s="328">
        <f t="shared" si="19"/>
        <v>36834.558099999995</v>
      </c>
      <c r="L71" s="553">
        <f t="shared" si="15"/>
        <v>40983.766158000006</v>
      </c>
      <c r="M71" s="553">
        <f t="shared" si="20"/>
        <v>37571.249261999998</v>
      </c>
    </row>
    <row r="72" spans="1:13" ht="18" x14ac:dyDescent="0.25">
      <c r="A72" s="464"/>
      <c r="B72" s="256">
        <v>39126</v>
      </c>
      <c r="C72" s="256">
        <v>37109</v>
      </c>
      <c r="D72" s="258">
        <f t="shared" si="16"/>
        <v>39517.26</v>
      </c>
      <c r="E72" s="258">
        <f t="shared" si="16"/>
        <v>37480.090000000004</v>
      </c>
      <c r="F72" s="258">
        <f t="shared" si="17"/>
        <v>40702.777800000003</v>
      </c>
      <c r="G72" s="258">
        <f t="shared" si="17"/>
        <v>38604.492700000003</v>
      </c>
      <c r="H72" s="328">
        <f t="shared" si="18"/>
        <v>41202.777800000003</v>
      </c>
      <c r="I72" s="328">
        <f t="shared" si="19"/>
        <v>39104.492700000003</v>
      </c>
      <c r="L72" s="553">
        <f t="shared" si="15"/>
        <v>42026.833356000003</v>
      </c>
      <c r="M72" s="553">
        <f t="shared" si="20"/>
        <v>39886.582554000001</v>
      </c>
    </row>
    <row r="73" spans="1:13" ht="18" x14ac:dyDescent="0.25">
      <c r="A73" s="464"/>
      <c r="B73" s="256">
        <v>41450</v>
      </c>
      <c r="C73" s="256">
        <v>38143</v>
      </c>
      <c r="D73" s="258">
        <f t="shared" si="16"/>
        <v>41864.5</v>
      </c>
      <c r="E73" s="258">
        <f t="shared" si="16"/>
        <v>38524.43</v>
      </c>
      <c r="F73" s="258">
        <f t="shared" si="17"/>
        <v>43120.434999999998</v>
      </c>
      <c r="G73" s="258">
        <f t="shared" si="17"/>
        <v>39680.162900000003</v>
      </c>
      <c r="H73" s="328">
        <f t="shared" si="18"/>
        <v>43620.434999999998</v>
      </c>
      <c r="I73" s="328">
        <f t="shared" si="19"/>
        <v>40180.162900000003</v>
      </c>
      <c r="L73" s="553">
        <f t="shared" si="15"/>
        <v>44492.843699999998</v>
      </c>
      <c r="M73" s="553">
        <f t="shared" si="20"/>
        <v>40983.766158000006</v>
      </c>
    </row>
    <row r="74" spans="1:13" ht="18" x14ac:dyDescent="0.25">
      <c r="A74" s="464"/>
      <c r="B74" s="256">
        <v>43914</v>
      </c>
      <c r="C74" s="256">
        <v>39126</v>
      </c>
      <c r="D74" s="258">
        <f t="shared" si="16"/>
        <v>44353.14</v>
      </c>
      <c r="E74" s="258">
        <f t="shared" si="16"/>
        <v>39517.26</v>
      </c>
      <c r="F74" s="258">
        <f t="shared" si="17"/>
        <v>45683.734199999999</v>
      </c>
      <c r="G74" s="258">
        <f t="shared" si="17"/>
        <v>40702.777800000003</v>
      </c>
      <c r="H74" s="328">
        <f t="shared" si="18"/>
        <v>46183.734199999999</v>
      </c>
      <c r="I74" s="328">
        <f t="shared" si="19"/>
        <v>41202.777800000003</v>
      </c>
      <c r="L74" s="553">
        <f t="shared" si="15"/>
        <v>47107.408883999997</v>
      </c>
      <c r="M74" s="553">
        <f t="shared" si="20"/>
        <v>42026.833356000003</v>
      </c>
    </row>
    <row r="75" spans="1:13" ht="18" x14ac:dyDescent="0.25">
      <c r="A75" s="464"/>
      <c r="B75" s="256">
        <v>45709</v>
      </c>
      <c r="C75" s="256">
        <v>41450</v>
      </c>
      <c r="D75" s="258">
        <f t="shared" si="16"/>
        <v>46166.090000000004</v>
      </c>
      <c r="E75" s="258">
        <f t="shared" si="16"/>
        <v>41864.5</v>
      </c>
      <c r="F75" s="258">
        <f t="shared" si="17"/>
        <v>47551.072700000004</v>
      </c>
      <c r="G75" s="258">
        <f t="shared" si="17"/>
        <v>43120.434999999998</v>
      </c>
      <c r="H75" s="328">
        <f t="shared" si="18"/>
        <v>48051.072700000004</v>
      </c>
      <c r="I75" s="328">
        <f t="shared" si="19"/>
        <v>43620.434999999998</v>
      </c>
      <c r="L75" s="553">
        <f t="shared" si="15"/>
        <v>49012.094154000006</v>
      </c>
      <c r="M75" s="553">
        <f t="shared" si="20"/>
        <v>44492.843699999998</v>
      </c>
    </row>
    <row r="76" spans="1:13" ht="18" x14ac:dyDescent="0.25">
      <c r="A76" s="464"/>
      <c r="B76" s="256">
        <v>47458</v>
      </c>
      <c r="C76" s="256">
        <v>43914</v>
      </c>
      <c r="D76" s="258">
        <f t="shared" si="16"/>
        <v>47932.58</v>
      </c>
      <c r="E76" s="258">
        <f t="shared" si="16"/>
        <v>44353.14</v>
      </c>
      <c r="F76" s="258">
        <f t="shared" si="17"/>
        <v>49370.557400000005</v>
      </c>
      <c r="G76" s="258">
        <f t="shared" si="17"/>
        <v>45683.734199999999</v>
      </c>
      <c r="H76" s="328">
        <f t="shared" si="18"/>
        <v>49870.557400000005</v>
      </c>
      <c r="I76" s="328">
        <f t="shared" si="19"/>
        <v>46183.734199999999</v>
      </c>
      <c r="L76" s="553">
        <f t="shared" si="15"/>
        <v>50867.968548000004</v>
      </c>
      <c r="M76" s="553">
        <f t="shared" si="20"/>
        <v>47107.408883999997</v>
      </c>
    </row>
    <row r="77" spans="1:13" ht="18" x14ac:dyDescent="0.25">
      <c r="A77" s="464"/>
      <c r="B77" s="256">
        <v>49078</v>
      </c>
      <c r="C77" s="256">
        <v>45709</v>
      </c>
      <c r="D77" s="258">
        <f t="shared" si="16"/>
        <v>49568.78</v>
      </c>
      <c r="E77" s="258">
        <f t="shared" si="16"/>
        <v>46166.090000000004</v>
      </c>
      <c r="F77" s="258">
        <f t="shared" si="17"/>
        <v>51055.843399999998</v>
      </c>
      <c r="G77" s="258">
        <f t="shared" si="17"/>
        <v>47551.072700000004</v>
      </c>
      <c r="H77" s="328">
        <f t="shared" si="18"/>
        <v>51566.401833999997</v>
      </c>
      <c r="I77" s="328">
        <f t="shared" si="19"/>
        <v>48051.072700000004</v>
      </c>
      <c r="L77" s="553">
        <f t="shared" si="15"/>
        <v>52597.729870679999</v>
      </c>
      <c r="M77" s="553">
        <f t="shared" si="20"/>
        <v>49012.094154000006</v>
      </c>
    </row>
    <row r="78" spans="1:13" ht="18" x14ac:dyDescent="0.25">
      <c r="A78" s="464"/>
      <c r="B78" s="256">
        <v>50693</v>
      </c>
      <c r="C78" s="256">
        <v>47458</v>
      </c>
      <c r="D78" s="258">
        <f t="shared" si="16"/>
        <v>51199.93</v>
      </c>
      <c r="E78" s="258">
        <f t="shared" si="16"/>
        <v>47932.58</v>
      </c>
      <c r="F78" s="258">
        <f t="shared" si="17"/>
        <v>52735.927900000002</v>
      </c>
      <c r="G78" s="258">
        <f t="shared" si="17"/>
        <v>49370.557400000005</v>
      </c>
      <c r="H78" s="328">
        <f t="shared" si="18"/>
        <v>53263.287179000006</v>
      </c>
      <c r="I78" s="328">
        <f t="shared" si="19"/>
        <v>49870.557400000005</v>
      </c>
      <c r="L78" s="553">
        <f t="shared" si="15"/>
        <v>54328.552922580006</v>
      </c>
      <c r="M78" s="553">
        <f t="shared" si="20"/>
        <v>50867.968548000004</v>
      </c>
    </row>
    <row r="79" spans="1:13" ht="18" x14ac:dyDescent="0.25">
      <c r="A79" s="464"/>
      <c r="B79" s="256">
        <v>52521</v>
      </c>
      <c r="C79" s="256">
        <v>49078</v>
      </c>
      <c r="D79" s="258">
        <f t="shared" si="16"/>
        <v>53046.21</v>
      </c>
      <c r="E79" s="258">
        <f t="shared" si="16"/>
        <v>49568.78</v>
      </c>
      <c r="F79" s="258">
        <f t="shared" si="17"/>
        <v>54637.596299999997</v>
      </c>
      <c r="G79" s="258">
        <f t="shared" si="17"/>
        <v>51055.843399999998</v>
      </c>
      <c r="H79" s="328">
        <f t="shared" si="18"/>
        <v>55183.972262999996</v>
      </c>
      <c r="I79" s="328">
        <f t="shared" si="19"/>
        <v>51566.401833999997</v>
      </c>
      <c r="L79" s="553">
        <f t="shared" si="15"/>
        <v>56287.651708259997</v>
      </c>
      <c r="M79" s="553">
        <f t="shared" si="20"/>
        <v>52597.729870679999</v>
      </c>
    </row>
    <row r="80" spans="1:13" ht="18" x14ac:dyDescent="0.25">
      <c r="A80" s="464"/>
      <c r="B80" s="256">
        <v>54287</v>
      </c>
      <c r="C80" s="256">
        <v>50693</v>
      </c>
      <c r="D80" s="258">
        <f t="shared" si="16"/>
        <v>54829.87</v>
      </c>
      <c r="E80" s="258">
        <f t="shared" si="16"/>
        <v>51199.93</v>
      </c>
      <c r="F80" s="258">
        <f t="shared" si="17"/>
        <v>56474.766100000001</v>
      </c>
      <c r="G80" s="258">
        <f t="shared" si="17"/>
        <v>52735.927900000002</v>
      </c>
      <c r="H80" s="328">
        <f t="shared" si="18"/>
        <v>57039.513761000002</v>
      </c>
      <c r="I80" s="328">
        <f t="shared" si="19"/>
        <v>53263.287179000006</v>
      </c>
      <c r="L80" s="553">
        <f t="shared" si="15"/>
        <v>58180.304036220004</v>
      </c>
      <c r="M80" s="553">
        <f t="shared" si="20"/>
        <v>54328.552922580006</v>
      </c>
    </row>
    <row r="81" spans="1:13" ht="18" x14ac:dyDescent="0.25">
      <c r="A81" s="464"/>
      <c r="B81" s="256">
        <v>56093</v>
      </c>
      <c r="C81" s="256">
        <v>52521</v>
      </c>
      <c r="D81" s="258">
        <f t="shared" si="16"/>
        <v>56653.93</v>
      </c>
      <c r="E81" s="258">
        <f t="shared" si="16"/>
        <v>53046.21</v>
      </c>
      <c r="F81" s="258">
        <f t="shared" si="17"/>
        <v>58353.547900000005</v>
      </c>
      <c r="G81" s="258">
        <f t="shared" si="17"/>
        <v>54637.596299999997</v>
      </c>
      <c r="H81" s="328">
        <f t="shared" si="18"/>
        <v>58937.083379000003</v>
      </c>
      <c r="I81" s="328">
        <f t="shared" si="19"/>
        <v>55183.972262999996</v>
      </c>
      <c r="L81" s="553">
        <f t="shared" si="15"/>
        <v>60115.825046580001</v>
      </c>
      <c r="M81" s="553">
        <f t="shared" si="20"/>
        <v>56287.651708259997</v>
      </c>
    </row>
    <row r="82" spans="1:13" ht="18" x14ac:dyDescent="0.25">
      <c r="A82" s="464"/>
      <c r="B82" s="256">
        <v>57877</v>
      </c>
      <c r="C82" s="256">
        <v>54287</v>
      </c>
      <c r="D82" s="258">
        <f t="shared" si="16"/>
        <v>58455.770000000004</v>
      </c>
      <c r="E82" s="258">
        <f t="shared" si="16"/>
        <v>54829.87</v>
      </c>
      <c r="F82" s="258">
        <f t="shared" si="17"/>
        <v>60209.443100000004</v>
      </c>
      <c r="G82" s="258">
        <f t="shared" si="17"/>
        <v>56474.766100000001</v>
      </c>
      <c r="H82" s="328">
        <f t="shared" si="18"/>
        <v>60811.537531000002</v>
      </c>
      <c r="I82" s="328">
        <f t="shared" si="19"/>
        <v>57039.513761000002</v>
      </c>
      <c r="L82" s="553">
        <f t="shared" si="15"/>
        <v>62027.768281620003</v>
      </c>
      <c r="M82" s="553">
        <f t="shared" si="20"/>
        <v>58180.304036220004</v>
      </c>
    </row>
    <row r="83" spans="1:13" ht="18" x14ac:dyDescent="0.25">
      <c r="A83" s="464"/>
      <c r="B83" s="256">
        <v>59725</v>
      </c>
      <c r="C83" s="256">
        <v>56093</v>
      </c>
      <c r="D83" s="258">
        <f t="shared" si="16"/>
        <v>60322.25</v>
      </c>
      <c r="E83" s="258">
        <f t="shared" si="16"/>
        <v>56653.93</v>
      </c>
      <c r="F83" s="258">
        <f t="shared" si="17"/>
        <v>62131.917500000003</v>
      </c>
      <c r="G83" s="258">
        <f t="shared" si="17"/>
        <v>58353.547900000005</v>
      </c>
      <c r="H83" s="328">
        <f t="shared" si="18"/>
        <v>62753.236675000007</v>
      </c>
      <c r="I83" s="328">
        <f t="shared" si="19"/>
        <v>58937.083379000003</v>
      </c>
      <c r="L83" s="553">
        <f t="shared" si="15"/>
        <v>64008.30140850001</v>
      </c>
      <c r="M83" s="553">
        <f t="shared" si="20"/>
        <v>60115.825046580001</v>
      </c>
    </row>
    <row r="84" spans="1:13" ht="18" x14ac:dyDescent="0.25">
      <c r="A84" s="464"/>
      <c r="B84" s="257"/>
      <c r="C84" s="256">
        <v>57877</v>
      </c>
      <c r="D84" s="258"/>
      <c r="E84" s="258">
        <f t="shared" si="16"/>
        <v>58455.770000000004</v>
      </c>
      <c r="F84" s="258"/>
      <c r="G84" s="258">
        <f t="shared" si="17"/>
        <v>60209.443100000004</v>
      </c>
      <c r="H84" s="328"/>
      <c r="I84" s="328">
        <f t="shared" si="19"/>
        <v>60811.537531000002</v>
      </c>
      <c r="L84" s="553"/>
      <c r="M84" s="553">
        <f t="shared" si="20"/>
        <v>62027.768281620003</v>
      </c>
    </row>
    <row r="85" spans="1:13" ht="18" x14ac:dyDescent="0.25">
      <c r="A85" s="464"/>
      <c r="B85" s="257"/>
      <c r="C85" s="256">
        <v>59725</v>
      </c>
      <c r="D85" s="258"/>
      <c r="E85" s="258">
        <f t="shared" si="16"/>
        <v>60322.25</v>
      </c>
      <c r="F85" s="258"/>
      <c r="G85" s="258">
        <f t="shared" si="17"/>
        <v>62131.917500000003</v>
      </c>
      <c r="H85" s="328"/>
      <c r="I85" s="328">
        <f t="shared" si="19"/>
        <v>62753.236675000007</v>
      </c>
      <c r="L85" s="553"/>
      <c r="M85" s="553">
        <f t="shared" si="20"/>
        <v>64008.30140850001</v>
      </c>
    </row>
    <row r="86" spans="1:13" ht="16.5" customHeight="1" x14ac:dyDescent="0.25">
      <c r="A86" s="477" t="s">
        <v>300</v>
      </c>
      <c r="B86" s="272">
        <v>60879</v>
      </c>
      <c r="C86" s="272">
        <v>60879</v>
      </c>
      <c r="D86" s="308">
        <f t="shared" si="16"/>
        <v>61487.79</v>
      </c>
      <c r="E86" s="308">
        <f t="shared" si="16"/>
        <v>61487.79</v>
      </c>
      <c r="F86" s="308">
        <f t="shared" si="17"/>
        <v>63332.423699999999</v>
      </c>
      <c r="G86" s="308">
        <f t="shared" si="17"/>
        <v>63332.423699999999</v>
      </c>
      <c r="H86" s="314">
        <f>IF(F86*0.01&lt;500, F86+500, F86*1.01)</f>
        <v>63965.747937</v>
      </c>
      <c r="I86" s="314">
        <f t="shared" si="19"/>
        <v>63965.747937</v>
      </c>
      <c r="L86" s="553">
        <f>H86*1.02</f>
        <v>65245.062895740004</v>
      </c>
      <c r="M86" s="553">
        <f t="shared" si="20"/>
        <v>65245.062895740004</v>
      </c>
    </row>
    <row r="87" spans="1:13" s="557" customFormat="1" ht="18" x14ac:dyDescent="0.25">
      <c r="A87" s="465" t="s">
        <v>147</v>
      </c>
      <c r="B87" s="560"/>
      <c r="C87" s="263"/>
      <c r="D87" s="262"/>
      <c r="E87" s="263"/>
      <c r="F87" s="262"/>
      <c r="G87" s="262"/>
      <c r="H87" s="317"/>
      <c r="I87" s="317"/>
      <c r="L87" s="556"/>
      <c r="M87" s="556"/>
    </row>
    <row r="88" spans="1:13" ht="18" x14ac:dyDescent="0.25">
      <c r="A88" s="464" t="s">
        <v>215</v>
      </c>
      <c r="B88" s="306">
        <v>631.15</v>
      </c>
      <c r="C88" s="306">
        <v>576.65</v>
      </c>
      <c r="D88" s="307">
        <f t="shared" si="16"/>
        <v>637.4615</v>
      </c>
      <c r="E88" s="307">
        <f t="shared" si="16"/>
        <v>582.41649999999993</v>
      </c>
      <c r="F88" s="307">
        <f t="shared" si="17"/>
        <v>656.58534499999996</v>
      </c>
      <c r="G88" s="307">
        <f t="shared" si="17"/>
        <v>599.88899499999991</v>
      </c>
      <c r="H88" s="299">
        <f>IF(F88*0.01&lt;9.58,F88+9.58,F88*1.01)</f>
        <v>666.165345</v>
      </c>
      <c r="I88" s="299">
        <f>IF(G88*0.01&lt;9.58,G88+9.58,G88*1.01)</f>
        <v>609.46899499999995</v>
      </c>
      <c r="L88" s="564">
        <f t="shared" ref="L88:L100" si="21">H88*1.02</f>
        <v>679.48865190000004</v>
      </c>
      <c r="M88" s="564">
        <f t="shared" ref="M88:M100" si="22">I88*1.02</f>
        <v>621.65837490000001</v>
      </c>
    </row>
    <row r="89" spans="1:13" ht="18" x14ac:dyDescent="0.25">
      <c r="A89" s="464" t="s">
        <v>91</v>
      </c>
      <c r="B89" s="306">
        <v>634.46</v>
      </c>
      <c r="C89" s="306">
        <v>589.73</v>
      </c>
      <c r="D89" s="307">
        <f t="shared" si="16"/>
        <v>640.80460000000005</v>
      </c>
      <c r="E89" s="307">
        <f t="shared" si="16"/>
        <v>595.62729999999999</v>
      </c>
      <c r="F89" s="307">
        <f t="shared" si="17"/>
        <v>660.02873800000009</v>
      </c>
      <c r="G89" s="307">
        <f t="shared" si="17"/>
        <v>613.49611900000002</v>
      </c>
      <c r="H89" s="299">
        <f t="shared" ref="H89:I102" si="23">IF(F89*0.01&lt;9.58,F89+9.58,F89*1.01)</f>
        <v>669.60873800000013</v>
      </c>
      <c r="I89" s="299">
        <f t="shared" si="23"/>
        <v>623.07611900000006</v>
      </c>
      <c r="L89" s="564">
        <f t="shared" si="21"/>
        <v>683.00091276000012</v>
      </c>
      <c r="M89" s="564">
        <f t="shared" si="22"/>
        <v>635.53764138000008</v>
      </c>
    </row>
    <row r="90" spans="1:13" ht="18" x14ac:dyDescent="0.25">
      <c r="A90" s="464" t="s">
        <v>281</v>
      </c>
      <c r="B90" s="306">
        <v>637.59</v>
      </c>
      <c r="C90" s="306">
        <v>631.15</v>
      </c>
      <c r="D90" s="307">
        <f t="shared" si="16"/>
        <v>643.96590000000003</v>
      </c>
      <c r="E90" s="307">
        <f t="shared" si="16"/>
        <v>637.4615</v>
      </c>
      <c r="F90" s="307">
        <f t="shared" si="17"/>
        <v>663.28487700000005</v>
      </c>
      <c r="G90" s="307">
        <f t="shared" si="17"/>
        <v>656.58534499999996</v>
      </c>
      <c r="H90" s="299">
        <f t="shared" si="23"/>
        <v>672.86487700000009</v>
      </c>
      <c r="I90" s="299">
        <f t="shared" si="23"/>
        <v>666.165345</v>
      </c>
      <c r="L90" s="564">
        <f t="shared" si="21"/>
        <v>686.32217454000011</v>
      </c>
      <c r="M90" s="564">
        <f t="shared" si="22"/>
        <v>679.48865190000004</v>
      </c>
    </row>
    <row r="91" spans="1:13" ht="18" x14ac:dyDescent="0.25">
      <c r="A91" s="464" t="s">
        <v>282</v>
      </c>
      <c r="B91" s="306">
        <v>637.59</v>
      </c>
      <c r="C91" s="306">
        <v>634.46</v>
      </c>
      <c r="D91" s="307">
        <f t="shared" si="16"/>
        <v>643.96590000000003</v>
      </c>
      <c r="E91" s="307">
        <f t="shared" si="16"/>
        <v>640.80460000000005</v>
      </c>
      <c r="F91" s="307">
        <f t="shared" si="17"/>
        <v>663.28487700000005</v>
      </c>
      <c r="G91" s="307">
        <f t="shared" si="17"/>
        <v>660.02873800000009</v>
      </c>
      <c r="H91" s="299">
        <f t="shared" si="23"/>
        <v>672.86487700000009</v>
      </c>
      <c r="I91" s="299">
        <f t="shared" si="23"/>
        <v>669.60873800000013</v>
      </c>
      <c r="L91" s="564">
        <f t="shared" si="21"/>
        <v>686.32217454000011</v>
      </c>
      <c r="M91" s="564">
        <f t="shared" si="22"/>
        <v>683.00091276000012</v>
      </c>
    </row>
    <row r="92" spans="1:13" ht="18" x14ac:dyDescent="0.25">
      <c r="A92" s="464" t="s">
        <v>283</v>
      </c>
      <c r="B92" s="306">
        <v>637.84</v>
      </c>
      <c r="C92" s="306">
        <v>637.59</v>
      </c>
      <c r="D92" s="307">
        <f t="shared" si="16"/>
        <v>644.21840000000009</v>
      </c>
      <c r="E92" s="307">
        <f t="shared" si="16"/>
        <v>643.96590000000003</v>
      </c>
      <c r="F92" s="307">
        <f t="shared" si="17"/>
        <v>663.54495200000008</v>
      </c>
      <c r="G92" s="307">
        <f t="shared" si="17"/>
        <v>663.28487700000005</v>
      </c>
      <c r="H92" s="299">
        <f t="shared" si="23"/>
        <v>673.12495200000012</v>
      </c>
      <c r="I92" s="299">
        <f t="shared" si="23"/>
        <v>672.86487700000009</v>
      </c>
      <c r="L92" s="564">
        <f t="shared" si="21"/>
        <v>686.58745104000013</v>
      </c>
      <c r="M92" s="564">
        <f t="shared" si="22"/>
        <v>686.32217454000011</v>
      </c>
    </row>
    <row r="93" spans="1:13" ht="18" x14ac:dyDescent="0.25">
      <c r="A93" s="464" t="s">
        <v>284</v>
      </c>
      <c r="B93" s="306">
        <v>639.63</v>
      </c>
      <c r="C93" s="306">
        <v>637.59</v>
      </c>
      <c r="D93" s="307">
        <f t="shared" si="16"/>
        <v>646.02629999999999</v>
      </c>
      <c r="E93" s="307">
        <f t="shared" si="16"/>
        <v>643.96590000000003</v>
      </c>
      <c r="F93" s="307">
        <f t="shared" si="17"/>
        <v>665.40708900000004</v>
      </c>
      <c r="G93" s="307">
        <f t="shared" si="17"/>
        <v>663.28487700000005</v>
      </c>
      <c r="H93" s="299">
        <f t="shared" si="23"/>
        <v>674.98708900000008</v>
      </c>
      <c r="I93" s="299">
        <f t="shared" si="23"/>
        <v>672.86487700000009</v>
      </c>
      <c r="L93" s="564">
        <f t="shared" si="21"/>
        <v>688.4868307800001</v>
      </c>
      <c r="M93" s="564">
        <f t="shared" si="22"/>
        <v>686.32217454000011</v>
      </c>
    </row>
    <row r="94" spans="1:13" ht="18" x14ac:dyDescent="0.25">
      <c r="A94" s="464" t="s">
        <v>285</v>
      </c>
      <c r="B94" s="306">
        <v>641.37</v>
      </c>
      <c r="C94" s="306">
        <v>637.84</v>
      </c>
      <c r="D94" s="307">
        <f t="shared" si="16"/>
        <v>647.78369999999995</v>
      </c>
      <c r="E94" s="307">
        <f t="shared" si="16"/>
        <v>644.21840000000009</v>
      </c>
      <c r="F94" s="307">
        <f t="shared" si="17"/>
        <v>667.21721100000002</v>
      </c>
      <c r="G94" s="307">
        <f t="shared" si="17"/>
        <v>663.54495200000008</v>
      </c>
      <c r="H94" s="299">
        <f t="shared" si="23"/>
        <v>676.79721100000006</v>
      </c>
      <c r="I94" s="299">
        <f t="shared" si="23"/>
        <v>673.12495200000012</v>
      </c>
      <c r="L94" s="564">
        <f t="shared" si="21"/>
        <v>690.33315522000009</v>
      </c>
      <c r="M94" s="564">
        <f t="shared" si="22"/>
        <v>686.58745104000013</v>
      </c>
    </row>
    <row r="95" spans="1:13" ht="18" x14ac:dyDescent="0.25">
      <c r="A95" s="464" t="s">
        <v>286</v>
      </c>
      <c r="B95" s="306">
        <v>643.25</v>
      </c>
      <c r="C95" s="306">
        <v>639.63</v>
      </c>
      <c r="D95" s="307">
        <f t="shared" si="16"/>
        <v>649.6825</v>
      </c>
      <c r="E95" s="307">
        <f t="shared" si="16"/>
        <v>646.02629999999999</v>
      </c>
      <c r="F95" s="307">
        <f t="shared" si="17"/>
        <v>669.17297500000006</v>
      </c>
      <c r="G95" s="307">
        <f t="shared" si="17"/>
        <v>665.40708900000004</v>
      </c>
      <c r="H95" s="299">
        <f t="shared" si="23"/>
        <v>678.75297500000011</v>
      </c>
      <c r="I95" s="299">
        <f t="shared" si="23"/>
        <v>674.98708900000008</v>
      </c>
      <c r="L95" s="564">
        <f t="shared" si="21"/>
        <v>692.32803450000017</v>
      </c>
      <c r="M95" s="564">
        <f t="shared" si="22"/>
        <v>688.4868307800001</v>
      </c>
    </row>
    <row r="96" spans="1:13" ht="18" x14ac:dyDescent="0.25">
      <c r="A96" s="464" t="s">
        <v>287</v>
      </c>
      <c r="B96" s="306">
        <v>645.04999999999995</v>
      </c>
      <c r="C96" s="306">
        <v>641.37</v>
      </c>
      <c r="D96" s="307">
        <f t="shared" si="16"/>
        <v>651.50049999999999</v>
      </c>
      <c r="E96" s="307">
        <f t="shared" si="16"/>
        <v>647.78369999999995</v>
      </c>
      <c r="F96" s="307">
        <f t="shared" si="17"/>
        <v>671.04551500000002</v>
      </c>
      <c r="G96" s="307">
        <f t="shared" si="17"/>
        <v>667.21721100000002</v>
      </c>
      <c r="H96" s="299">
        <f t="shared" si="23"/>
        <v>680.62551500000006</v>
      </c>
      <c r="I96" s="299">
        <f t="shared" si="23"/>
        <v>676.79721100000006</v>
      </c>
      <c r="L96" s="564">
        <f t="shared" si="21"/>
        <v>694.23802530000012</v>
      </c>
      <c r="M96" s="564">
        <f t="shared" si="22"/>
        <v>690.33315522000009</v>
      </c>
    </row>
    <row r="97" spans="1:13" ht="18" x14ac:dyDescent="0.25">
      <c r="A97" s="464" t="s">
        <v>288</v>
      </c>
      <c r="B97" s="306">
        <v>646.91999999999996</v>
      </c>
      <c r="C97" s="306">
        <v>643.25</v>
      </c>
      <c r="D97" s="307">
        <f t="shared" si="16"/>
        <v>653.38919999999996</v>
      </c>
      <c r="E97" s="307">
        <f t="shared" si="16"/>
        <v>649.6825</v>
      </c>
      <c r="F97" s="307">
        <f t="shared" si="17"/>
        <v>672.99087599999996</v>
      </c>
      <c r="G97" s="307">
        <f t="shared" si="17"/>
        <v>669.17297500000006</v>
      </c>
      <c r="H97" s="427">
        <f t="shared" si="23"/>
        <v>682.570876</v>
      </c>
      <c r="I97" s="427">
        <f t="shared" si="23"/>
        <v>678.75297500000011</v>
      </c>
      <c r="L97" s="564">
        <f t="shared" si="21"/>
        <v>696.22229351999999</v>
      </c>
      <c r="M97" s="564">
        <f t="shared" si="22"/>
        <v>692.32803450000017</v>
      </c>
    </row>
    <row r="98" spans="1:13" ht="18" x14ac:dyDescent="0.25">
      <c r="A98" s="464" t="s">
        <v>289</v>
      </c>
      <c r="B98" s="306">
        <v>648.9</v>
      </c>
      <c r="C98" s="306">
        <v>645.04999999999995</v>
      </c>
      <c r="D98" s="307">
        <f t="shared" si="16"/>
        <v>655.38900000000001</v>
      </c>
      <c r="E98" s="307">
        <f t="shared" si="16"/>
        <v>651.50049999999999</v>
      </c>
      <c r="F98" s="307">
        <f t="shared" si="17"/>
        <v>675.05067000000008</v>
      </c>
      <c r="G98" s="307">
        <f t="shared" si="17"/>
        <v>671.04551500000002</v>
      </c>
      <c r="H98" s="427">
        <f t="shared" si="23"/>
        <v>684.63067000000012</v>
      </c>
      <c r="I98" s="427">
        <f t="shared" si="23"/>
        <v>680.62551500000006</v>
      </c>
      <c r="L98" s="564">
        <f t="shared" si="21"/>
        <v>698.32328340000015</v>
      </c>
      <c r="M98" s="564">
        <f t="shared" si="22"/>
        <v>694.23802530000012</v>
      </c>
    </row>
    <row r="99" spans="1:13" ht="18" x14ac:dyDescent="0.25">
      <c r="A99" s="464" t="s">
        <v>290</v>
      </c>
      <c r="B99" s="306">
        <v>650.88</v>
      </c>
      <c r="C99" s="306">
        <v>646.91999999999996</v>
      </c>
      <c r="D99" s="307">
        <f t="shared" si="16"/>
        <v>657.38879999999995</v>
      </c>
      <c r="E99" s="307">
        <f t="shared" si="16"/>
        <v>653.38919999999996</v>
      </c>
      <c r="F99" s="307">
        <f t="shared" si="17"/>
        <v>677.11046399999998</v>
      </c>
      <c r="G99" s="307">
        <f t="shared" si="17"/>
        <v>672.99087599999996</v>
      </c>
      <c r="H99" s="427">
        <f t="shared" si="23"/>
        <v>686.69046400000002</v>
      </c>
      <c r="I99" s="427">
        <f t="shared" si="23"/>
        <v>682.570876</v>
      </c>
      <c r="L99" s="564">
        <f t="shared" si="21"/>
        <v>700.42427328000008</v>
      </c>
      <c r="M99" s="564">
        <f t="shared" si="22"/>
        <v>696.22229351999999</v>
      </c>
    </row>
    <row r="100" spans="1:13" ht="18" x14ac:dyDescent="0.25">
      <c r="A100" s="464" t="s">
        <v>291</v>
      </c>
      <c r="B100" s="306">
        <v>652.74</v>
      </c>
      <c r="C100" s="306">
        <v>648.9</v>
      </c>
      <c r="D100" s="307">
        <f t="shared" si="16"/>
        <v>659.26740000000007</v>
      </c>
      <c r="E100" s="307">
        <f t="shared" si="16"/>
        <v>655.38900000000001</v>
      </c>
      <c r="F100" s="307">
        <f t="shared" si="17"/>
        <v>679.04542200000003</v>
      </c>
      <c r="G100" s="307">
        <f t="shared" si="17"/>
        <v>675.05067000000008</v>
      </c>
      <c r="H100" s="427">
        <f t="shared" si="23"/>
        <v>688.62542200000007</v>
      </c>
      <c r="I100" s="427">
        <f t="shared" si="23"/>
        <v>684.63067000000012</v>
      </c>
      <c r="L100" s="564">
        <f t="shared" si="21"/>
        <v>702.3979304400001</v>
      </c>
      <c r="M100" s="564">
        <f t="shared" si="22"/>
        <v>698.32328340000015</v>
      </c>
    </row>
    <row r="101" spans="1:13" ht="18" x14ac:dyDescent="0.25">
      <c r="A101" s="464"/>
      <c r="B101" s="257"/>
      <c r="C101" s="306">
        <v>650.88</v>
      </c>
      <c r="D101" s="258"/>
      <c r="E101" s="307">
        <f t="shared" si="16"/>
        <v>657.38879999999995</v>
      </c>
      <c r="F101" s="307"/>
      <c r="G101" s="307">
        <f t="shared" si="17"/>
        <v>677.11046399999998</v>
      </c>
      <c r="H101" s="427"/>
      <c r="I101" s="427">
        <f t="shared" si="23"/>
        <v>686.69046400000002</v>
      </c>
      <c r="L101" s="564"/>
      <c r="M101" s="564">
        <f>I101*1.02</f>
        <v>700.42427328000008</v>
      </c>
    </row>
    <row r="102" spans="1:13" ht="18" x14ac:dyDescent="0.25">
      <c r="A102" s="467"/>
      <c r="B102" s="274"/>
      <c r="C102" s="297">
        <v>652.74</v>
      </c>
      <c r="D102" s="308"/>
      <c r="E102" s="558">
        <f t="shared" si="16"/>
        <v>659.26740000000007</v>
      </c>
      <c r="F102" s="558"/>
      <c r="G102" s="558">
        <f t="shared" si="17"/>
        <v>679.04542200000003</v>
      </c>
      <c r="H102" s="559"/>
      <c r="I102" s="559">
        <f t="shared" si="23"/>
        <v>688.62542200000007</v>
      </c>
      <c r="L102" s="564"/>
      <c r="M102" s="564">
        <f>I102*1.02</f>
        <v>702.3979304400001</v>
      </c>
    </row>
    <row r="103" spans="1:13" s="557" customFormat="1" ht="18" x14ac:dyDescent="0.25">
      <c r="A103" s="465" t="s">
        <v>301</v>
      </c>
      <c r="B103" s="260">
        <v>44133</v>
      </c>
      <c r="C103" s="263"/>
      <c r="D103" s="262">
        <f t="shared" si="16"/>
        <v>44574.33</v>
      </c>
      <c r="E103" s="262"/>
      <c r="F103" s="262">
        <f t="shared" si="17"/>
        <v>45911.5599</v>
      </c>
      <c r="G103" s="262"/>
      <c r="H103" s="317">
        <f t="shared" ref="H103:H120" si="24">IF(F103*0.01&lt;500, F103+500, F103*1.01)</f>
        <v>46411.5599</v>
      </c>
      <c r="I103" s="317"/>
      <c r="L103" s="556">
        <f t="shared" ref="L103:L120" si="25">H103*1.02</f>
        <v>47339.791098000002</v>
      </c>
      <c r="M103" s="556"/>
    </row>
    <row r="104" spans="1:13" ht="18" x14ac:dyDescent="0.25">
      <c r="A104" s="464"/>
      <c r="B104" s="256">
        <v>45521</v>
      </c>
      <c r="C104" s="257"/>
      <c r="D104" s="258">
        <f t="shared" si="16"/>
        <v>45976.21</v>
      </c>
      <c r="E104" s="257"/>
      <c r="F104" s="258">
        <f t="shared" si="17"/>
        <v>47355.496299999999</v>
      </c>
      <c r="G104" s="258"/>
      <c r="H104" s="328">
        <f t="shared" si="24"/>
        <v>47855.496299999999</v>
      </c>
      <c r="I104" s="328"/>
      <c r="L104" s="553">
        <f t="shared" si="25"/>
        <v>48812.606225999996</v>
      </c>
      <c r="M104" s="553"/>
    </row>
    <row r="105" spans="1:13" ht="18" x14ac:dyDescent="0.25">
      <c r="A105" s="464"/>
      <c r="B105" s="256">
        <v>46909</v>
      </c>
      <c r="C105" s="257"/>
      <c r="D105" s="258">
        <f t="shared" si="16"/>
        <v>47378.090000000004</v>
      </c>
      <c r="E105" s="257"/>
      <c r="F105" s="258">
        <f t="shared" si="17"/>
        <v>48799.432700000005</v>
      </c>
      <c r="G105" s="258"/>
      <c r="H105" s="328">
        <f t="shared" si="24"/>
        <v>49299.432700000005</v>
      </c>
      <c r="I105" s="328"/>
      <c r="L105" s="553">
        <f t="shared" si="25"/>
        <v>50285.421354000006</v>
      </c>
      <c r="M105" s="553"/>
    </row>
    <row r="106" spans="1:13" ht="18" x14ac:dyDescent="0.25">
      <c r="A106" s="464"/>
      <c r="B106" s="256">
        <v>48298</v>
      </c>
      <c r="C106" s="257"/>
      <c r="D106" s="258">
        <f t="shared" si="16"/>
        <v>48780.98</v>
      </c>
      <c r="E106" s="257"/>
      <c r="F106" s="258">
        <f t="shared" si="17"/>
        <v>50244.409400000004</v>
      </c>
      <c r="G106" s="258"/>
      <c r="H106" s="328">
        <f t="shared" si="24"/>
        <v>50746.853494000003</v>
      </c>
      <c r="I106" s="328"/>
      <c r="L106" s="553">
        <f t="shared" si="25"/>
        <v>51761.79056388</v>
      </c>
      <c r="M106" s="553"/>
    </row>
    <row r="107" spans="1:13" ht="18" x14ac:dyDescent="0.25">
      <c r="A107" s="464"/>
      <c r="B107" s="256">
        <v>49686</v>
      </c>
      <c r="C107" s="257"/>
      <c r="D107" s="258">
        <f t="shared" si="16"/>
        <v>50182.86</v>
      </c>
      <c r="E107" s="257"/>
      <c r="F107" s="258">
        <f t="shared" si="17"/>
        <v>51688.345800000003</v>
      </c>
      <c r="G107" s="258"/>
      <c r="H107" s="328">
        <f t="shared" si="24"/>
        <v>52205.229258000007</v>
      </c>
      <c r="I107" s="328"/>
      <c r="L107" s="553">
        <f t="shared" si="25"/>
        <v>53249.333843160006</v>
      </c>
      <c r="M107" s="553"/>
    </row>
    <row r="108" spans="1:13" ht="18" x14ac:dyDescent="0.25">
      <c r="A108" s="464" t="s">
        <v>14</v>
      </c>
      <c r="B108" s="256">
        <v>51302</v>
      </c>
      <c r="C108" s="257"/>
      <c r="D108" s="258">
        <f t="shared" si="16"/>
        <v>51815.020000000004</v>
      </c>
      <c r="E108" s="257"/>
      <c r="F108" s="258">
        <f t="shared" si="17"/>
        <v>53369.470600000008</v>
      </c>
      <c r="G108" s="258"/>
      <c r="H108" s="328">
        <f t="shared" si="24"/>
        <v>53903.16530600001</v>
      </c>
      <c r="I108" s="328"/>
      <c r="L108" s="553">
        <f t="shared" si="25"/>
        <v>54981.228612120009</v>
      </c>
      <c r="M108" s="553"/>
    </row>
    <row r="109" spans="1:13" ht="18" x14ac:dyDescent="0.25">
      <c r="A109" s="467" t="s">
        <v>15</v>
      </c>
      <c r="B109" s="272">
        <v>52925</v>
      </c>
      <c r="C109" s="274"/>
      <c r="D109" s="308">
        <f t="shared" si="16"/>
        <v>53454.25</v>
      </c>
      <c r="E109" s="274"/>
      <c r="F109" s="308">
        <f t="shared" si="17"/>
        <v>55057.877500000002</v>
      </c>
      <c r="G109" s="308"/>
      <c r="H109" s="314">
        <f t="shared" si="24"/>
        <v>55608.456275000004</v>
      </c>
      <c r="I109" s="314"/>
      <c r="L109" s="553">
        <f t="shared" si="25"/>
        <v>56720.625400500008</v>
      </c>
      <c r="M109" s="553"/>
    </row>
    <row r="110" spans="1:13" s="557" customFormat="1" ht="18" x14ac:dyDescent="0.25">
      <c r="A110" s="465" t="s">
        <v>302</v>
      </c>
      <c r="B110" s="260">
        <v>51340</v>
      </c>
      <c r="C110" s="263"/>
      <c r="D110" s="262">
        <f t="shared" si="16"/>
        <v>51853.4</v>
      </c>
      <c r="E110" s="263"/>
      <c r="F110" s="262">
        <f t="shared" si="17"/>
        <v>53409.002</v>
      </c>
      <c r="G110" s="262"/>
      <c r="H110" s="317">
        <f t="shared" si="24"/>
        <v>53943.092020000004</v>
      </c>
      <c r="I110" s="317"/>
      <c r="L110" s="556">
        <f t="shared" si="25"/>
        <v>55021.953860400004</v>
      </c>
      <c r="M110" s="556"/>
    </row>
    <row r="111" spans="1:13" ht="18" x14ac:dyDescent="0.25">
      <c r="A111" s="464"/>
      <c r="B111" s="256">
        <v>52595</v>
      </c>
      <c r="C111" s="257"/>
      <c r="D111" s="258">
        <f t="shared" si="16"/>
        <v>53120.95</v>
      </c>
      <c r="E111" s="257"/>
      <c r="F111" s="258">
        <f t="shared" si="17"/>
        <v>54714.578499999996</v>
      </c>
      <c r="G111" s="258"/>
      <c r="H111" s="328">
        <f t="shared" si="24"/>
        <v>55261.724284999997</v>
      </c>
      <c r="I111" s="328"/>
      <c r="L111" s="553">
        <f t="shared" si="25"/>
        <v>56366.958770699996</v>
      </c>
      <c r="M111" s="553"/>
    </row>
    <row r="112" spans="1:13" ht="18" x14ac:dyDescent="0.25">
      <c r="A112" s="464"/>
      <c r="B112" s="256">
        <v>54062</v>
      </c>
      <c r="C112" s="257"/>
      <c r="D112" s="258">
        <f t="shared" si="16"/>
        <v>54602.62</v>
      </c>
      <c r="E112" s="257"/>
      <c r="F112" s="258">
        <f t="shared" si="17"/>
        <v>56240.698600000003</v>
      </c>
      <c r="G112" s="258"/>
      <c r="H112" s="328">
        <f t="shared" si="24"/>
        <v>56803.105586000005</v>
      </c>
      <c r="I112" s="328"/>
      <c r="L112" s="553">
        <f t="shared" si="25"/>
        <v>57939.167697720004</v>
      </c>
      <c r="M112" s="553"/>
    </row>
    <row r="113" spans="1:13" ht="18" x14ac:dyDescent="0.25">
      <c r="A113" s="464"/>
      <c r="B113" s="256">
        <v>55534</v>
      </c>
      <c r="C113" s="257"/>
      <c r="D113" s="258">
        <f t="shared" si="16"/>
        <v>56089.340000000004</v>
      </c>
      <c r="E113" s="257"/>
      <c r="F113" s="258">
        <f t="shared" si="17"/>
        <v>57772.020200000006</v>
      </c>
      <c r="G113" s="258"/>
      <c r="H113" s="328">
        <f t="shared" si="24"/>
        <v>58349.74040200001</v>
      </c>
      <c r="I113" s="328"/>
      <c r="L113" s="553">
        <f t="shared" si="25"/>
        <v>59516.735210040009</v>
      </c>
      <c r="M113" s="553"/>
    </row>
    <row r="114" spans="1:13" ht="18" x14ac:dyDescent="0.25">
      <c r="A114" s="464"/>
      <c r="B114" s="256">
        <v>57008</v>
      </c>
      <c r="C114" s="257"/>
      <c r="D114" s="258">
        <f t="shared" si="16"/>
        <v>57578.080000000002</v>
      </c>
      <c r="E114" s="257"/>
      <c r="F114" s="258">
        <f t="shared" si="17"/>
        <v>59305.422400000003</v>
      </c>
      <c r="G114" s="258"/>
      <c r="H114" s="328">
        <f t="shared" si="24"/>
        <v>59898.476624000003</v>
      </c>
      <c r="I114" s="328"/>
      <c r="L114" s="553">
        <f t="shared" si="25"/>
        <v>61096.44615648</v>
      </c>
      <c r="M114" s="553"/>
    </row>
    <row r="115" spans="1:13" ht="18" x14ac:dyDescent="0.25">
      <c r="A115" s="464"/>
      <c r="B115" s="256">
        <v>58325</v>
      </c>
      <c r="C115" s="257"/>
      <c r="D115" s="258">
        <f t="shared" si="16"/>
        <v>58908.25</v>
      </c>
      <c r="E115" s="257"/>
      <c r="F115" s="258">
        <f t="shared" si="17"/>
        <v>60675.497500000005</v>
      </c>
      <c r="G115" s="258"/>
      <c r="H115" s="328">
        <f t="shared" si="24"/>
        <v>61282.252475000008</v>
      </c>
      <c r="I115" s="328"/>
      <c r="L115" s="553">
        <f t="shared" si="25"/>
        <v>62507.897524500011</v>
      </c>
      <c r="M115" s="553"/>
    </row>
    <row r="116" spans="1:13" ht="18" x14ac:dyDescent="0.25">
      <c r="A116" s="464"/>
      <c r="B116" s="256">
        <v>59666</v>
      </c>
      <c r="C116" s="257"/>
      <c r="D116" s="258">
        <f t="shared" si="16"/>
        <v>60262.66</v>
      </c>
      <c r="E116" s="257"/>
      <c r="F116" s="258">
        <f t="shared" si="17"/>
        <v>62070.539800000006</v>
      </c>
      <c r="G116" s="258"/>
      <c r="H116" s="328">
        <f t="shared" si="24"/>
        <v>62691.245198000004</v>
      </c>
      <c r="I116" s="328"/>
      <c r="L116" s="553">
        <f t="shared" si="25"/>
        <v>63945.070101960002</v>
      </c>
      <c r="M116" s="553"/>
    </row>
    <row r="117" spans="1:13" ht="18" x14ac:dyDescent="0.25">
      <c r="A117" s="464"/>
      <c r="B117" s="256">
        <v>60971</v>
      </c>
      <c r="C117" s="257"/>
      <c r="D117" s="258">
        <f t="shared" si="16"/>
        <v>61580.71</v>
      </c>
      <c r="E117" s="257"/>
      <c r="F117" s="258">
        <f t="shared" si="17"/>
        <v>63428.131300000001</v>
      </c>
      <c r="G117" s="258"/>
      <c r="H117" s="328">
        <f t="shared" si="24"/>
        <v>64062.412613</v>
      </c>
      <c r="I117" s="328"/>
      <c r="L117" s="553">
        <f t="shared" si="25"/>
        <v>65343.660865260004</v>
      </c>
      <c r="M117" s="553"/>
    </row>
    <row r="118" spans="1:13" ht="18" x14ac:dyDescent="0.25">
      <c r="A118" s="464"/>
      <c r="B118" s="256">
        <v>62270</v>
      </c>
      <c r="C118" s="257"/>
      <c r="D118" s="258">
        <f t="shared" si="16"/>
        <v>62892.7</v>
      </c>
      <c r="E118" s="257"/>
      <c r="F118" s="258">
        <f t="shared" si="17"/>
        <v>64779.481</v>
      </c>
      <c r="G118" s="258"/>
      <c r="H118" s="328">
        <f t="shared" si="24"/>
        <v>65427.275809999999</v>
      </c>
      <c r="I118" s="328"/>
      <c r="L118" s="553">
        <f t="shared" si="25"/>
        <v>66735.821326200006</v>
      </c>
      <c r="M118" s="553"/>
    </row>
    <row r="119" spans="1:13" ht="18" x14ac:dyDescent="0.25">
      <c r="A119" s="464" t="s">
        <v>14</v>
      </c>
      <c r="B119" s="256">
        <v>64502</v>
      </c>
      <c r="C119" s="257"/>
      <c r="D119" s="258">
        <f t="shared" si="16"/>
        <v>65147.020000000004</v>
      </c>
      <c r="E119" s="257"/>
      <c r="F119" s="258">
        <f t="shared" si="17"/>
        <v>67101.430600000007</v>
      </c>
      <c r="G119" s="258"/>
      <c r="H119" s="328">
        <f t="shared" si="24"/>
        <v>67772.444906000004</v>
      </c>
      <c r="I119" s="328"/>
      <c r="L119" s="553">
        <f t="shared" si="25"/>
        <v>69127.893804120002</v>
      </c>
      <c r="M119" s="553"/>
    </row>
    <row r="120" spans="1:13" ht="18" x14ac:dyDescent="0.25">
      <c r="A120" s="464" t="s">
        <v>15</v>
      </c>
      <c r="B120" s="256">
        <v>66743</v>
      </c>
      <c r="C120" s="257"/>
      <c r="D120" s="258">
        <f t="shared" si="16"/>
        <v>67410.430000000008</v>
      </c>
      <c r="E120" s="257"/>
      <c r="F120" s="258">
        <f t="shared" si="17"/>
        <v>69432.742900000012</v>
      </c>
      <c r="G120" s="258"/>
      <c r="H120" s="328">
        <f t="shared" si="24"/>
        <v>70127.070329000009</v>
      </c>
      <c r="I120" s="328"/>
      <c r="L120" s="553">
        <f t="shared" si="25"/>
        <v>71529.611735580009</v>
      </c>
      <c r="M120" s="553"/>
    </row>
    <row r="121" spans="1:13" x14ac:dyDescent="0.3">
      <c r="J121" s="552"/>
      <c r="K121" s="552"/>
    </row>
    <row r="122" spans="1:13" x14ac:dyDescent="0.3">
      <c r="J122" s="552"/>
      <c r="K122" s="552"/>
    </row>
    <row r="123" spans="1:13" x14ac:dyDescent="0.3">
      <c r="J123" s="552"/>
      <c r="K123" s="552"/>
    </row>
    <row r="124" spans="1:13" x14ac:dyDescent="0.3">
      <c r="J124" s="552"/>
      <c r="K124" s="552"/>
    </row>
    <row r="125" spans="1:13" x14ac:dyDescent="0.3">
      <c r="J125" s="552"/>
      <c r="K125" s="552"/>
    </row>
    <row r="126" spans="1:13" x14ac:dyDescent="0.3">
      <c r="J126" s="552"/>
      <c r="K126" s="552"/>
    </row>
    <row r="127" spans="1:13" x14ac:dyDescent="0.3">
      <c r="J127" s="552"/>
      <c r="K127" s="552"/>
    </row>
    <row r="128" spans="1:13" x14ac:dyDescent="0.3">
      <c r="J128" s="552"/>
      <c r="K128" s="552"/>
    </row>
    <row r="129" spans="1:11" x14ac:dyDescent="0.3">
      <c r="J129" s="552"/>
      <c r="K129" s="552"/>
    </row>
    <row r="130" spans="1:11" x14ac:dyDescent="0.3">
      <c r="J130" s="552"/>
      <c r="K130" s="552"/>
    </row>
    <row r="131" spans="1:11" x14ac:dyDescent="0.3">
      <c r="J131" s="552"/>
      <c r="K131" s="552"/>
    </row>
    <row r="132" spans="1:11" x14ac:dyDescent="0.3">
      <c r="J132" s="552"/>
      <c r="K132" s="552"/>
    </row>
    <row r="133" spans="1:11" x14ac:dyDescent="0.3">
      <c r="J133" s="552"/>
      <c r="K133" s="552"/>
    </row>
    <row r="134" spans="1:11" x14ac:dyDescent="0.3">
      <c r="J134" s="552"/>
      <c r="K134" s="552"/>
    </row>
    <row r="135" spans="1:11" x14ac:dyDescent="0.3">
      <c r="J135" s="552"/>
      <c r="K135" s="552"/>
    </row>
    <row r="136" spans="1:11" x14ac:dyDescent="0.3">
      <c r="J136" s="552"/>
      <c r="K136" s="552"/>
    </row>
    <row r="137" spans="1:11" x14ac:dyDescent="0.3">
      <c r="J137" s="552"/>
      <c r="K137" s="552"/>
    </row>
    <row r="138" spans="1:11" x14ac:dyDescent="0.3">
      <c r="J138" s="552"/>
      <c r="K138" s="552"/>
    </row>
    <row r="139" spans="1:11" ht="21.6" thickBot="1" x14ac:dyDescent="0.3">
      <c r="A139" s="724" t="s">
        <v>324</v>
      </c>
      <c r="B139" s="725"/>
      <c r="C139" s="725"/>
      <c r="D139" s="725"/>
      <c r="E139" s="725"/>
      <c r="F139" s="725"/>
      <c r="G139" s="725"/>
      <c r="H139" s="725"/>
      <c r="I139" s="726"/>
      <c r="J139" s="552"/>
      <c r="K139" s="552"/>
    </row>
    <row r="140" spans="1:11" ht="16.2" thickTop="1" x14ac:dyDescent="0.3">
      <c r="J140" s="552"/>
      <c r="K140" s="552"/>
    </row>
    <row r="141" spans="1:11" x14ac:dyDescent="0.3">
      <c r="J141" s="552"/>
      <c r="K141" s="552"/>
    </row>
    <row r="142" spans="1:11" x14ac:dyDescent="0.3">
      <c r="J142" s="552"/>
      <c r="K142" s="552"/>
    </row>
    <row r="143" spans="1:11" x14ac:dyDescent="0.3">
      <c r="J143" s="552"/>
      <c r="K143" s="552"/>
    </row>
    <row r="144" spans="1:11" x14ac:dyDescent="0.3">
      <c r="J144" s="552"/>
      <c r="K144" s="552"/>
    </row>
    <row r="145" spans="10:11" x14ac:dyDescent="0.3">
      <c r="J145" s="552"/>
      <c r="K145" s="552"/>
    </row>
    <row r="146" spans="10:11" x14ac:dyDescent="0.3">
      <c r="J146" s="552"/>
      <c r="K146" s="552"/>
    </row>
    <row r="147" spans="10:11" x14ac:dyDescent="0.3">
      <c r="J147" s="552"/>
      <c r="K147" s="552"/>
    </row>
    <row r="148" spans="10:11" x14ac:dyDescent="0.3">
      <c r="J148" s="552"/>
      <c r="K148" s="552"/>
    </row>
    <row r="149" spans="10:11" x14ac:dyDescent="0.3">
      <c r="J149" s="552"/>
      <c r="K149" s="552"/>
    </row>
    <row r="150" spans="10:11" x14ac:dyDescent="0.3">
      <c r="J150" s="552"/>
      <c r="K150" s="552"/>
    </row>
    <row r="151" spans="10:11" x14ac:dyDescent="0.3">
      <c r="J151" s="552"/>
      <c r="K151" s="552"/>
    </row>
    <row r="152" spans="10:11" x14ac:dyDescent="0.3">
      <c r="J152" s="552"/>
      <c r="K152" s="552"/>
    </row>
    <row r="153" spans="10:11" x14ac:dyDescent="0.3">
      <c r="J153" s="552"/>
      <c r="K153" s="552"/>
    </row>
    <row r="154" spans="10:11" x14ac:dyDescent="0.3">
      <c r="J154" s="552"/>
      <c r="K154" s="552"/>
    </row>
    <row r="155" spans="10:11" x14ac:dyDescent="0.3">
      <c r="J155" s="552"/>
      <c r="K155" s="552"/>
    </row>
    <row r="156" spans="10:11" x14ac:dyDescent="0.3">
      <c r="J156" s="552"/>
      <c r="K156" s="552"/>
    </row>
    <row r="157" spans="10:11" x14ac:dyDescent="0.3">
      <c r="J157" s="552"/>
      <c r="K157" s="552"/>
    </row>
    <row r="158" spans="10:11" x14ac:dyDescent="0.3">
      <c r="J158" s="552"/>
      <c r="K158" s="552"/>
    </row>
    <row r="159" spans="10:11" x14ac:dyDescent="0.3">
      <c r="J159" s="552"/>
      <c r="K159" s="552"/>
    </row>
    <row r="160" spans="10:11" x14ac:dyDescent="0.3">
      <c r="J160" s="552"/>
      <c r="K160" s="552"/>
    </row>
    <row r="163" spans="10:11" x14ac:dyDescent="0.3">
      <c r="J163" s="344"/>
      <c r="K163" s="344"/>
    </row>
  </sheetData>
  <mergeCells count="1">
    <mergeCell ref="A139:I139"/>
  </mergeCells>
  <hyperlinks>
    <hyperlink ref="A139" location="'Table of Contents'!A1" display="Link to Table of Contents "/>
  </hyperlinks>
  <pageMargins left="0.7" right="0.7" top="0.75" bottom="0.75" header="0.3" footer="0.3"/>
  <pageSetup paperSize="9"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DDAD"/>
    <pageSetUpPr fitToPage="1"/>
  </sheetPr>
  <dimension ref="A1:K84"/>
  <sheetViews>
    <sheetView zoomScaleNormal="100" workbookViewId="0">
      <pane ySplit="1" topLeftCell="A2" activePane="bottomLeft" state="frozen"/>
      <selection pane="bottomLeft" activeCell="I16" sqref="I16"/>
    </sheetView>
  </sheetViews>
  <sheetFormatPr defaultColWidth="8.81640625" defaultRowHeight="15.6" x14ac:dyDescent="0.3"/>
  <cols>
    <col min="1" max="1" width="38.81640625" style="84" customWidth="1"/>
    <col min="2" max="3" width="18.453125" style="20" hidden="1" customWidth="1"/>
    <col min="4" max="5" width="17.54296875" style="59" hidden="1" customWidth="1"/>
    <col min="6" max="6" width="13.7265625" style="59" hidden="1" customWidth="1"/>
    <col min="7" max="7" width="20.26953125" style="59" hidden="1" customWidth="1"/>
    <col min="8" max="8" width="9.7265625" style="59" bestFit="1" customWidth="1"/>
    <col min="9" max="9" width="21.08984375" style="59" bestFit="1" customWidth="1"/>
    <col min="10" max="11" width="13" style="20" customWidth="1"/>
    <col min="12" max="16384" width="8.81640625" style="59"/>
  </cols>
  <sheetData>
    <row r="1" spans="1:11" s="55" customFormat="1" ht="31.2" x14ac:dyDescent="0.3">
      <c r="A1" s="146" t="s">
        <v>51</v>
      </c>
      <c r="B1" s="25">
        <v>44470</v>
      </c>
      <c r="C1" s="41" t="s">
        <v>133</v>
      </c>
      <c r="D1" s="43">
        <v>44593</v>
      </c>
      <c r="E1" s="41" t="s">
        <v>135</v>
      </c>
      <c r="F1" s="209">
        <v>44594</v>
      </c>
      <c r="G1" s="71" t="s">
        <v>154</v>
      </c>
      <c r="H1" s="221">
        <v>44835</v>
      </c>
      <c r="I1" s="221" t="s">
        <v>157</v>
      </c>
      <c r="J1" s="221">
        <v>44986</v>
      </c>
      <c r="K1" s="338" t="s">
        <v>371</v>
      </c>
    </row>
    <row r="2" spans="1:11" x14ac:dyDescent="0.3">
      <c r="A2" s="84" t="s">
        <v>50</v>
      </c>
      <c r="J2" s="225"/>
      <c r="K2" s="225"/>
    </row>
    <row r="3" spans="1:11" s="11" customFormat="1" x14ac:dyDescent="0.3">
      <c r="A3" s="235" t="s">
        <v>27</v>
      </c>
      <c r="B3" s="53"/>
      <c r="C3" s="53"/>
      <c r="J3" s="225"/>
      <c r="K3" s="225"/>
    </row>
    <row r="4" spans="1:11" s="78" customFormat="1" x14ac:dyDescent="0.3">
      <c r="A4" s="597" t="s">
        <v>42</v>
      </c>
      <c r="B4" s="598">
        <v>572.65816707928582</v>
      </c>
      <c r="C4" s="598">
        <v>525.65639737101026</v>
      </c>
      <c r="D4" s="599">
        <f t="shared" ref="D4:E6" si="0">B4*1.01</f>
        <v>578.38474875007864</v>
      </c>
      <c r="E4" s="599">
        <f t="shared" si="0"/>
        <v>530.91296134472032</v>
      </c>
      <c r="F4" s="599">
        <f t="shared" ref="F4:G6" si="1">D4*1.03</f>
        <v>595.73629121258102</v>
      </c>
      <c r="G4" s="599">
        <f t="shared" si="1"/>
        <v>546.84035018506199</v>
      </c>
      <c r="H4" s="600">
        <f t="shared" ref="H4:I6" si="2">IF(F4*0.01&lt;9.58,F4+9.58,F4*1.01)</f>
        <v>605.31629121258106</v>
      </c>
      <c r="I4" s="600">
        <f t="shared" si="2"/>
        <v>556.42035018506203</v>
      </c>
      <c r="J4" s="562">
        <f t="shared" ref="J4:K6" si="3">H4*1.02</f>
        <v>617.42261703683266</v>
      </c>
      <c r="K4" s="562">
        <f t="shared" si="3"/>
        <v>567.54875718876326</v>
      </c>
    </row>
    <row r="5" spans="1:11" x14ac:dyDescent="0.3">
      <c r="B5" s="29">
        <v>578.82427236257251</v>
      </c>
      <c r="C5" s="29">
        <v>534.06634736316698</v>
      </c>
      <c r="D5" s="148">
        <f t="shared" si="0"/>
        <v>584.6125150861983</v>
      </c>
      <c r="E5" s="148">
        <f t="shared" si="0"/>
        <v>539.40701083679869</v>
      </c>
      <c r="F5" s="147">
        <f t="shared" si="1"/>
        <v>602.15089053878421</v>
      </c>
      <c r="G5" s="147">
        <f t="shared" si="1"/>
        <v>555.58922116190263</v>
      </c>
      <c r="H5" s="222">
        <f t="shared" si="2"/>
        <v>611.73089053878425</v>
      </c>
      <c r="I5" s="222">
        <f t="shared" si="2"/>
        <v>565.16922116190267</v>
      </c>
      <c r="J5" s="225">
        <f t="shared" si="3"/>
        <v>623.96550834955997</v>
      </c>
      <c r="K5" s="225">
        <f t="shared" si="3"/>
        <v>576.47260558514074</v>
      </c>
    </row>
    <row r="6" spans="1:11" x14ac:dyDescent="0.3">
      <c r="B6" s="29">
        <v>584.89757673022416</v>
      </c>
      <c r="C6" s="29">
        <v>572.65816707928582</v>
      </c>
      <c r="D6" s="148">
        <f t="shared" si="0"/>
        <v>590.74655249752641</v>
      </c>
      <c r="E6" s="148">
        <f t="shared" si="0"/>
        <v>578.38474875007864</v>
      </c>
      <c r="F6" s="147">
        <f t="shared" si="1"/>
        <v>608.46894907245223</v>
      </c>
      <c r="G6" s="147">
        <f t="shared" si="1"/>
        <v>595.73629121258102</v>
      </c>
      <c r="H6" s="222">
        <f t="shared" si="2"/>
        <v>618.04894907245227</v>
      </c>
      <c r="I6" s="222">
        <f t="shared" si="2"/>
        <v>605.31629121258106</v>
      </c>
      <c r="J6" s="225">
        <f t="shared" si="3"/>
        <v>630.40992805390135</v>
      </c>
      <c r="K6" s="225">
        <f t="shared" si="3"/>
        <v>617.42261703683266</v>
      </c>
    </row>
    <row r="7" spans="1:11" x14ac:dyDescent="0.3">
      <c r="B7" s="29"/>
      <c r="C7" s="29">
        <v>578.82427236257251</v>
      </c>
      <c r="D7" s="148"/>
      <c r="E7" s="148">
        <f>C7*1.01</f>
        <v>584.6125150861983</v>
      </c>
      <c r="F7" s="147"/>
      <c r="G7" s="147">
        <f>E7*1.03</f>
        <v>602.15089053878421</v>
      </c>
      <c r="I7" s="222">
        <f>IF(G7*0.01&lt;9.58,G7+9.58,G7*1.01)</f>
        <v>611.73089053878425</v>
      </c>
      <c r="J7" s="225"/>
      <c r="K7" s="225">
        <f>I7*1.02</f>
        <v>623.96550834955997</v>
      </c>
    </row>
    <row r="8" spans="1:11" x14ac:dyDescent="0.3">
      <c r="B8" s="29"/>
      <c r="C8" s="29">
        <v>584.89757673022416</v>
      </c>
      <c r="D8" s="148"/>
      <c r="E8" s="148">
        <f>C8*1.01</f>
        <v>590.74655249752641</v>
      </c>
      <c r="F8" s="147"/>
      <c r="G8" s="147">
        <f>E8*1.03</f>
        <v>608.46894907245223</v>
      </c>
      <c r="I8" s="222">
        <f>IF(G8*0.01&lt;9.58,G8+9.58,G8*1.01)</f>
        <v>618.04894907245227</v>
      </c>
      <c r="J8" s="225"/>
      <c r="K8" s="225">
        <f>I8*1.02</f>
        <v>630.40992805390135</v>
      </c>
    </row>
    <row r="9" spans="1:11" x14ac:dyDescent="0.3">
      <c r="J9" s="225"/>
      <c r="K9" s="225"/>
    </row>
    <row r="10" spans="1:11" x14ac:dyDescent="0.3">
      <c r="J10" s="225"/>
      <c r="K10" s="225"/>
    </row>
    <row r="11" spans="1:11" x14ac:dyDescent="0.3">
      <c r="J11" s="225"/>
      <c r="K11" s="225"/>
    </row>
    <row r="12" spans="1:11" x14ac:dyDescent="0.3">
      <c r="J12" s="225"/>
      <c r="K12" s="225"/>
    </row>
    <row r="13" spans="1:11" x14ac:dyDescent="0.3">
      <c r="J13" s="225"/>
      <c r="K13" s="225"/>
    </row>
    <row r="14" spans="1:11" x14ac:dyDescent="0.3">
      <c r="J14" s="225"/>
      <c r="K14" s="225"/>
    </row>
    <row r="15" spans="1:11" x14ac:dyDescent="0.3">
      <c r="J15" s="225"/>
      <c r="K15" s="225"/>
    </row>
    <row r="16" spans="1:11" x14ac:dyDescent="0.3">
      <c r="J16" s="225"/>
      <c r="K16" s="225"/>
    </row>
    <row r="17" spans="1:11" x14ac:dyDescent="0.3">
      <c r="J17" s="225"/>
      <c r="K17" s="225"/>
    </row>
    <row r="18" spans="1:11" x14ac:dyDescent="0.3">
      <c r="J18" s="225"/>
      <c r="K18" s="225"/>
    </row>
    <row r="19" spans="1:11" x14ac:dyDescent="0.3">
      <c r="J19" s="225"/>
      <c r="K19" s="225"/>
    </row>
    <row r="20" spans="1:11" x14ac:dyDescent="0.3">
      <c r="J20" s="225"/>
      <c r="K20" s="225"/>
    </row>
    <row r="21" spans="1:11" x14ac:dyDescent="0.3">
      <c r="J21" s="225"/>
      <c r="K21" s="225"/>
    </row>
    <row r="22" spans="1:11" x14ac:dyDescent="0.3">
      <c r="J22" s="225"/>
      <c r="K22" s="225"/>
    </row>
    <row r="23" spans="1:11" x14ac:dyDescent="0.3">
      <c r="J23" s="225"/>
      <c r="K23" s="225"/>
    </row>
    <row r="24" spans="1:11" x14ac:dyDescent="0.3">
      <c r="J24" s="225"/>
      <c r="K24" s="225"/>
    </row>
    <row r="25" spans="1:11" x14ac:dyDescent="0.3">
      <c r="J25" s="225"/>
      <c r="K25" s="225"/>
    </row>
    <row r="26" spans="1:11" x14ac:dyDescent="0.3">
      <c r="J26" s="225"/>
      <c r="K26" s="225"/>
    </row>
    <row r="27" spans="1:11" s="32" customFormat="1" ht="30.75" customHeight="1" thickBot="1" x14ac:dyDescent="0.3">
      <c r="A27" s="724" t="s">
        <v>324</v>
      </c>
      <c r="B27" s="725"/>
      <c r="C27" s="725"/>
      <c r="D27" s="725"/>
      <c r="E27" s="725"/>
      <c r="F27" s="725"/>
      <c r="G27" s="725"/>
      <c r="H27" s="725"/>
      <c r="I27" s="726"/>
      <c r="J27" s="225"/>
      <c r="K27" s="225"/>
    </row>
    <row r="28" spans="1:11" ht="16.2" thickTop="1" x14ac:dyDescent="0.3">
      <c r="J28" s="225"/>
      <c r="K28" s="225"/>
    </row>
    <row r="29" spans="1:11" x14ac:dyDescent="0.3">
      <c r="J29" s="225"/>
      <c r="K29" s="225"/>
    </row>
    <row r="30" spans="1:11" x14ac:dyDescent="0.3">
      <c r="J30" s="225"/>
      <c r="K30" s="225"/>
    </row>
    <row r="31" spans="1:11" x14ac:dyDescent="0.3">
      <c r="J31" s="225"/>
      <c r="K31" s="225"/>
    </row>
    <row r="32" spans="1:11" x14ac:dyDescent="0.3">
      <c r="J32" s="225"/>
      <c r="K32" s="225"/>
    </row>
    <row r="33" spans="10:11" x14ac:dyDescent="0.3">
      <c r="J33" s="225"/>
      <c r="K33" s="225"/>
    </row>
    <row r="34" spans="10:11" x14ac:dyDescent="0.3">
      <c r="J34" s="225"/>
      <c r="K34" s="225"/>
    </row>
    <row r="35" spans="10:11" x14ac:dyDescent="0.3">
      <c r="J35" s="225"/>
      <c r="K35" s="225"/>
    </row>
    <row r="36" spans="10:11" x14ac:dyDescent="0.3">
      <c r="J36" s="225"/>
      <c r="K36" s="225"/>
    </row>
    <row r="37" spans="10:11" x14ac:dyDescent="0.3">
      <c r="J37" s="225"/>
      <c r="K37" s="225"/>
    </row>
    <row r="38" spans="10:11" x14ac:dyDescent="0.3">
      <c r="J38" s="225"/>
      <c r="K38" s="225"/>
    </row>
    <row r="39" spans="10:11" x14ac:dyDescent="0.3">
      <c r="J39" s="225"/>
      <c r="K39" s="225"/>
    </row>
    <row r="40" spans="10:11" x14ac:dyDescent="0.3">
      <c r="J40" s="225"/>
      <c r="K40" s="225"/>
    </row>
    <row r="41" spans="10:11" x14ac:dyDescent="0.3">
      <c r="J41" s="225"/>
      <c r="K41" s="225"/>
    </row>
    <row r="42" spans="10:11" x14ac:dyDescent="0.3">
      <c r="J42" s="225"/>
      <c r="K42" s="225"/>
    </row>
    <row r="43" spans="10:11" x14ac:dyDescent="0.3">
      <c r="J43" s="225"/>
      <c r="K43" s="225"/>
    </row>
    <row r="44" spans="10:11" x14ac:dyDescent="0.3">
      <c r="J44" s="225"/>
      <c r="K44" s="225"/>
    </row>
    <row r="45" spans="10:11" x14ac:dyDescent="0.3">
      <c r="J45" s="225"/>
      <c r="K45" s="225"/>
    </row>
    <row r="46" spans="10:11" x14ac:dyDescent="0.3">
      <c r="J46" s="225"/>
      <c r="K46" s="225"/>
    </row>
    <row r="47" spans="10:11" x14ac:dyDescent="0.3">
      <c r="J47" s="225"/>
      <c r="K47" s="225"/>
    </row>
    <row r="48" spans="10:11" x14ac:dyDescent="0.3">
      <c r="J48" s="225"/>
      <c r="K48" s="225"/>
    </row>
    <row r="49" spans="10:11" x14ac:dyDescent="0.3">
      <c r="J49" s="225"/>
      <c r="K49" s="225"/>
    </row>
    <row r="50" spans="10:11" x14ac:dyDescent="0.3">
      <c r="J50" s="225"/>
      <c r="K50" s="225"/>
    </row>
    <row r="51" spans="10:11" x14ac:dyDescent="0.3">
      <c r="J51" s="225"/>
      <c r="K51" s="225"/>
    </row>
    <row r="52" spans="10:11" x14ac:dyDescent="0.3">
      <c r="J52" s="225"/>
      <c r="K52" s="225"/>
    </row>
    <row r="53" spans="10:11" x14ac:dyDescent="0.3">
      <c r="J53" s="225"/>
      <c r="K53" s="225"/>
    </row>
    <row r="54" spans="10:11" x14ac:dyDescent="0.3">
      <c r="J54" s="225"/>
      <c r="K54" s="225"/>
    </row>
    <row r="55" spans="10:11" x14ac:dyDescent="0.3">
      <c r="J55" s="225"/>
      <c r="K55" s="225"/>
    </row>
    <row r="56" spans="10:11" x14ac:dyDescent="0.3">
      <c r="J56" s="225"/>
      <c r="K56" s="225"/>
    </row>
    <row r="57" spans="10:11" x14ac:dyDescent="0.3">
      <c r="J57" s="225"/>
      <c r="K57" s="225"/>
    </row>
    <row r="58" spans="10:11" x14ac:dyDescent="0.3">
      <c r="J58" s="225"/>
      <c r="K58" s="225"/>
    </row>
    <row r="59" spans="10:11" x14ac:dyDescent="0.3">
      <c r="J59" s="225"/>
      <c r="K59" s="225"/>
    </row>
    <row r="60" spans="10:11" x14ac:dyDescent="0.3">
      <c r="J60" s="225"/>
      <c r="K60" s="225"/>
    </row>
    <row r="61" spans="10:11" x14ac:dyDescent="0.3">
      <c r="J61" s="225"/>
      <c r="K61" s="225"/>
    </row>
    <row r="62" spans="10:11" x14ac:dyDescent="0.3">
      <c r="J62" s="225"/>
      <c r="K62" s="225"/>
    </row>
    <row r="63" spans="10:11" x14ac:dyDescent="0.3">
      <c r="J63" s="225"/>
      <c r="K63" s="225"/>
    </row>
    <row r="64" spans="10:11" x14ac:dyDescent="0.3">
      <c r="J64" s="225"/>
      <c r="K64" s="225"/>
    </row>
    <row r="65" spans="10:11" x14ac:dyDescent="0.3">
      <c r="J65" s="225"/>
      <c r="K65" s="225"/>
    </row>
    <row r="66" spans="10:11" x14ac:dyDescent="0.3">
      <c r="J66" s="225"/>
      <c r="K66" s="225"/>
    </row>
    <row r="67" spans="10:11" x14ac:dyDescent="0.3">
      <c r="J67" s="225"/>
      <c r="K67" s="225"/>
    </row>
    <row r="68" spans="10:11" x14ac:dyDescent="0.3">
      <c r="J68" s="225"/>
      <c r="K68" s="225"/>
    </row>
    <row r="69" spans="10:11" x14ac:dyDescent="0.3">
      <c r="J69" s="225"/>
      <c r="K69" s="225"/>
    </row>
    <row r="70" spans="10:11" x14ac:dyDescent="0.3">
      <c r="J70" s="225"/>
      <c r="K70" s="225"/>
    </row>
    <row r="71" spans="10:11" x14ac:dyDescent="0.3">
      <c r="J71" s="225"/>
      <c r="K71" s="225"/>
    </row>
    <row r="72" spans="10:11" x14ac:dyDescent="0.3">
      <c r="J72" s="225"/>
      <c r="K72" s="225"/>
    </row>
    <row r="73" spans="10:11" x14ac:dyDescent="0.3">
      <c r="J73" s="225"/>
      <c r="K73" s="225"/>
    </row>
    <row r="74" spans="10:11" x14ac:dyDescent="0.3">
      <c r="J74" s="225"/>
      <c r="K74" s="225"/>
    </row>
    <row r="75" spans="10:11" x14ac:dyDescent="0.3">
      <c r="J75" s="225"/>
      <c r="K75" s="225"/>
    </row>
    <row r="76" spans="10:11" x14ac:dyDescent="0.3">
      <c r="J76" s="225"/>
      <c r="K76" s="225"/>
    </row>
    <row r="77" spans="10:11" x14ac:dyDescent="0.3">
      <c r="J77" s="225"/>
      <c r="K77" s="225"/>
    </row>
    <row r="78" spans="10:11" x14ac:dyDescent="0.3">
      <c r="J78" s="225"/>
      <c r="K78" s="225"/>
    </row>
    <row r="79" spans="10:11" x14ac:dyDescent="0.3">
      <c r="J79" s="225"/>
      <c r="K79" s="225"/>
    </row>
    <row r="80" spans="10:11" x14ac:dyDescent="0.3">
      <c r="J80" s="225"/>
      <c r="K80" s="225"/>
    </row>
    <row r="81" spans="10:11" x14ac:dyDescent="0.3">
      <c r="J81" s="225"/>
      <c r="K81" s="225"/>
    </row>
    <row r="84" spans="10:11" x14ac:dyDescent="0.3">
      <c r="J84" s="344"/>
      <c r="K84" s="344"/>
    </row>
  </sheetData>
  <mergeCells count="1">
    <mergeCell ref="A27:I27"/>
  </mergeCells>
  <phoneticPr fontId="3" type="noConversion"/>
  <hyperlinks>
    <hyperlink ref="A27" location="'Table of Contents'!A1" display="Link to Table of Contents 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122"/>
  <sheetViews>
    <sheetView zoomScaleNormal="100" workbookViewId="0">
      <pane ySplit="1" topLeftCell="A2" activePane="bottomLeft" state="frozen"/>
      <selection pane="bottomLeft" activeCell="K77" sqref="K77"/>
    </sheetView>
  </sheetViews>
  <sheetFormatPr defaultColWidth="54" defaultRowHeight="15.6" x14ac:dyDescent="0.25"/>
  <cols>
    <col min="1" max="1" width="45.08984375" style="20" customWidth="1"/>
    <col min="2" max="2" width="33.7265625" style="20" hidden="1" customWidth="1"/>
    <col min="3" max="3" width="27.453125" style="20" hidden="1" customWidth="1"/>
    <col min="4" max="4" width="33.26953125" style="20" hidden="1" customWidth="1"/>
    <col min="5" max="5" width="21.26953125" style="20" hidden="1" customWidth="1"/>
    <col min="6" max="6" width="22.54296875" style="20" hidden="1" customWidth="1"/>
    <col min="7" max="7" width="34.26953125" style="20" hidden="1" customWidth="1"/>
    <col min="8" max="8" width="26" style="20" customWidth="1"/>
    <col min="9" max="9" width="16.26953125" style="20" customWidth="1"/>
    <col min="10" max="10" width="22.26953125" style="20" customWidth="1"/>
    <col min="11" max="11" width="23.08984375" style="20" customWidth="1"/>
    <col min="12" max="16384" width="54" style="20"/>
  </cols>
  <sheetData>
    <row r="1" spans="1:11" s="41" customFormat="1" ht="31.2" x14ac:dyDescent="0.25">
      <c r="A1" s="49" t="s">
        <v>0</v>
      </c>
      <c r="B1" s="25">
        <v>44470</v>
      </c>
      <c r="C1" s="25" t="s">
        <v>142</v>
      </c>
      <c r="D1" s="210">
        <v>44594</v>
      </c>
      <c r="E1" s="180" t="s">
        <v>154</v>
      </c>
      <c r="F1" s="221">
        <v>44835</v>
      </c>
      <c r="G1" s="221" t="s">
        <v>157</v>
      </c>
      <c r="H1" s="221">
        <v>44958</v>
      </c>
      <c r="I1" s="338" t="s">
        <v>381</v>
      </c>
      <c r="J1" s="221">
        <v>44986</v>
      </c>
      <c r="K1" s="338" t="s">
        <v>374</v>
      </c>
    </row>
    <row r="2" spans="1:11" x14ac:dyDescent="0.25">
      <c r="A2" s="48" t="s">
        <v>1</v>
      </c>
    </row>
    <row r="3" spans="1:11" s="394" customFormat="1" x14ac:dyDescent="0.25">
      <c r="A3" s="603" t="s">
        <v>2</v>
      </c>
      <c r="B3" s="393">
        <v>40748.45209018288</v>
      </c>
      <c r="C3" s="393"/>
      <c r="D3" s="393">
        <f t="shared" ref="D3:D42" si="0">B3*1.03</f>
        <v>41970.905652888367</v>
      </c>
      <c r="E3" s="393"/>
      <c r="F3" s="239">
        <f>IF(D3*0.01&lt;500,D3+500,D3*1.01)</f>
        <v>42470.905652888367</v>
      </c>
      <c r="H3" s="393">
        <v>42895.614709417248</v>
      </c>
      <c r="J3" s="393">
        <f>H3*1.02</f>
        <v>43753.527003605595</v>
      </c>
    </row>
    <row r="4" spans="1:11" x14ac:dyDescent="0.25">
      <c r="A4" s="721"/>
      <c r="B4" s="21">
        <v>42484.764245352511</v>
      </c>
      <c r="C4" s="21"/>
      <c r="D4" s="185">
        <f t="shared" si="0"/>
        <v>43759.307172713088</v>
      </c>
      <c r="E4" s="185"/>
      <c r="F4" s="224">
        <f t="shared" ref="F4:G67" si="1">IF(D4*0.01&lt;500,D4+500,D4*1.01)</f>
        <v>44259.307172713088</v>
      </c>
      <c r="H4" s="21">
        <v>44701.900244440221</v>
      </c>
      <c r="J4" s="185">
        <f>H4*1.02</f>
        <v>45595.938249329025</v>
      </c>
    </row>
    <row r="5" spans="1:11" x14ac:dyDescent="0.25">
      <c r="B5" s="21">
        <v>44228.910860331132</v>
      </c>
      <c r="C5" s="21"/>
      <c r="D5" s="185">
        <f t="shared" si="0"/>
        <v>45555.778186141069</v>
      </c>
      <c r="E5" s="185"/>
      <c r="F5" s="224">
        <f t="shared" si="1"/>
        <v>46055.778186141069</v>
      </c>
      <c r="H5" s="21">
        <v>46516.335968002481</v>
      </c>
      <c r="J5" s="185">
        <f t="shared" ref="J5:K56" si="2">H5*1.02</f>
        <v>47446.662687362528</v>
      </c>
    </row>
    <row r="6" spans="1:11" x14ac:dyDescent="0.25">
      <c r="B6" s="21">
        <v>45962.28509307238</v>
      </c>
      <c r="C6" s="21"/>
      <c r="D6" s="185">
        <f t="shared" si="0"/>
        <v>47341.15364586455</v>
      </c>
      <c r="E6" s="185"/>
      <c r="F6" s="224">
        <f t="shared" si="1"/>
        <v>47841.15364586455</v>
      </c>
      <c r="H6" s="21">
        <v>48319.565182323196</v>
      </c>
      <c r="J6" s="185">
        <f t="shared" si="2"/>
        <v>49285.956485969662</v>
      </c>
    </row>
    <row r="7" spans="1:11" x14ac:dyDescent="0.25">
      <c r="B7" s="21">
        <v>47721.121320192877</v>
      </c>
      <c r="C7" s="21"/>
      <c r="D7" s="185">
        <f t="shared" si="0"/>
        <v>49152.754959798665</v>
      </c>
      <c r="E7" s="185"/>
      <c r="F7" s="224">
        <f t="shared" si="1"/>
        <v>49652.754959798665</v>
      </c>
      <c r="H7" s="21">
        <v>50149.282509396653</v>
      </c>
      <c r="J7" s="185">
        <f t="shared" si="2"/>
        <v>51152.268159584586</v>
      </c>
    </row>
    <row r="8" spans="1:11" x14ac:dyDescent="0.25">
      <c r="B8" s="21">
        <v>49456.454167886382</v>
      </c>
      <c r="C8" s="21"/>
      <c r="D8" s="185">
        <f t="shared" si="0"/>
        <v>50940.147792922973</v>
      </c>
      <c r="E8" s="185"/>
      <c r="F8" s="224">
        <f t="shared" si="1"/>
        <v>51449.549270852207</v>
      </c>
      <c r="H8" s="21">
        <v>51964.044763560727</v>
      </c>
      <c r="J8" s="185">
        <f t="shared" si="2"/>
        <v>53003.325658831942</v>
      </c>
    </row>
    <row r="9" spans="1:11" x14ac:dyDescent="0.25">
      <c r="B9" s="21">
        <v>51199.693986286569</v>
      </c>
      <c r="C9" s="21"/>
      <c r="D9" s="185">
        <f t="shared" si="0"/>
        <v>52735.684805875171</v>
      </c>
      <c r="E9" s="185"/>
      <c r="F9" s="224">
        <f t="shared" si="1"/>
        <v>53263.04165393392</v>
      </c>
      <c r="H9" s="21">
        <v>53795.672070473258</v>
      </c>
      <c r="J9" s="185">
        <f t="shared" si="2"/>
        <v>54871.585511882724</v>
      </c>
    </row>
    <row r="10" spans="1:11" x14ac:dyDescent="0.25">
      <c r="B10" s="21">
        <v>52964.249369067635</v>
      </c>
      <c r="C10" s="21"/>
      <c r="D10" s="185">
        <f t="shared" si="0"/>
        <v>54553.176850139665</v>
      </c>
      <c r="E10" s="185"/>
      <c r="F10" s="224">
        <f t="shared" si="1"/>
        <v>55098.70861864106</v>
      </c>
      <c r="H10" s="21">
        <v>55649.695704827471</v>
      </c>
      <c r="J10" s="185">
        <f t="shared" si="2"/>
        <v>56762.689618924021</v>
      </c>
    </row>
    <row r="11" spans="1:11" x14ac:dyDescent="0.25">
      <c r="B11" s="21">
        <v>55206.540317926774</v>
      </c>
      <c r="C11" s="21"/>
      <c r="D11" s="185">
        <f t="shared" si="0"/>
        <v>56862.736527464578</v>
      </c>
      <c r="E11" s="185"/>
      <c r="F11" s="224">
        <f t="shared" si="1"/>
        <v>57431.363892739224</v>
      </c>
      <c r="H11" s="21">
        <v>58005.677531666617</v>
      </c>
      <c r="J11" s="185">
        <f t="shared" si="2"/>
        <v>59165.791082299947</v>
      </c>
    </row>
    <row r="12" spans="1:11" x14ac:dyDescent="0.25">
      <c r="B12" s="21">
        <v>57007.692421090622</v>
      </c>
      <c r="C12" s="21"/>
      <c r="D12" s="185">
        <f t="shared" si="0"/>
        <v>58717.923193723342</v>
      </c>
      <c r="E12" s="185"/>
      <c r="F12" s="224">
        <f t="shared" si="1"/>
        <v>59305.102425660574</v>
      </c>
      <c r="H12" s="21">
        <v>59898.153449917183</v>
      </c>
      <c r="J12" s="185">
        <f t="shared" si="2"/>
        <v>61096.116518915529</v>
      </c>
    </row>
    <row r="13" spans="1:11" x14ac:dyDescent="0.25">
      <c r="B13" s="21">
        <v>58811.811825907142</v>
      </c>
      <c r="C13" s="21"/>
      <c r="D13" s="185">
        <f t="shared" si="0"/>
        <v>60576.166180684355</v>
      </c>
      <c r="E13" s="185"/>
      <c r="F13" s="224">
        <f t="shared" si="1"/>
        <v>61181.927842491197</v>
      </c>
      <c r="H13" s="21">
        <v>61793.747120916109</v>
      </c>
      <c r="J13" s="185">
        <f t="shared" si="2"/>
        <v>63029.622063334435</v>
      </c>
    </row>
    <row r="14" spans="1:11" x14ac:dyDescent="0.25">
      <c r="B14" s="21">
        <v>61173.78394142352</v>
      </c>
      <c r="C14" s="21"/>
      <c r="D14" s="185">
        <f t="shared" si="0"/>
        <v>63008.997459666229</v>
      </c>
      <c r="E14" s="185"/>
      <c r="F14" s="224">
        <f t="shared" si="1"/>
        <v>63639.087434262889</v>
      </c>
      <c r="H14" s="21">
        <v>64275.478308605518</v>
      </c>
      <c r="J14" s="185">
        <f t="shared" si="2"/>
        <v>65560.987874777624</v>
      </c>
    </row>
    <row r="15" spans="1:11" x14ac:dyDescent="0.25">
      <c r="B15" s="21">
        <v>63536.745157490768</v>
      </c>
      <c r="C15" s="21"/>
      <c r="D15" s="185">
        <f t="shared" si="0"/>
        <v>65442.847512215492</v>
      </c>
      <c r="E15" s="185"/>
      <c r="F15" s="224">
        <f t="shared" si="1"/>
        <v>66097.275987337649</v>
      </c>
      <c r="H15" s="21">
        <v>66758.248747211022</v>
      </c>
      <c r="J15" s="185">
        <f t="shared" si="2"/>
        <v>68093.413722155237</v>
      </c>
    </row>
    <row r="16" spans="1:11" x14ac:dyDescent="0.25">
      <c r="B16" s="21">
        <v>65395.265092606031</v>
      </c>
      <c r="C16" s="21"/>
      <c r="D16" s="185">
        <f t="shared" si="0"/>
        <v>67357.123045384214</v>
      </c>
      <c r="E16" s="185"/>
      <c r="F16" s="224">
        <f t="shared" si="1"/>
        <v>68030.694275838061</v>
      </c>
      <c r="H16" s="21">
        <v>68711.001218596444</v>
      </c>
      <c r="J16" s="185">
        <f t="shared" si="2"/>
        <v>70085.221242968371</v>
      </c>
    </row>
    <row r="17" spans="1:10" x14ac:dyDescent="0.25">
      <c r="B17" s="21">
        <v>69560.367512388024</v>
      </c>
      <c r="C17" s="21"/>
      <c r="D17" s="185">
        <f t="shared" si="0"/>
        <v>71647.178537759668</v>
      </c>
      <c r="E17" s="185"/>
      <c r="F17" s="224">
        <f t="shared" si="1"/>
        <v>72363.650323137263</v>
      </c>
      <c r="H17" s="21">
        <v>73087.28682636864</v>
      </c>
      <c r="J17" s="185">
        <f t="shared" si="2"/>
        <v>74549.032562896013</v>
      </c>
    </row>
    <row r="18" spans="1:10" x14ac:dyDescent="0.25">
      <c r="B18" s="21">
        <v>70399.365371565451</v>
      </c>
      <c r="C18" s="21"/>
      <c r="D18" s="185">
        <f t="shared" si="0"/>
        <v>72511.346332712419</v>
      </c>
      <c r="E18" s="185"/>
      <c r="F18" s="224">
        <f t="shared" si="1"/>
        <v>73236.459796039548</v>
      </c>
      <c r="H18" s="21">
        <v>73968.824393999937</v>
      </c>
      <c r="J18" s="188">
        <f t="shared" si="2"/>
        <v>75448.200881879937</v>
      </c>
    </row>
    <row r="19" spans="1:10" s="394" customFormat="1" x14ac:dyDescent="0.25">
      <c r="A19" s="603" t="s">
        <v>3</v>
      </c>
      <c r="B19" s="393">
        <v>51988.996225893789</v>
      </c>
      <c r="C19" s="393"/>
      <c r="D19" s="393">
        <f t="shared" si="0"/>
        <v>53548.666112670602</v>
      </c>
      <c r="E19" s="393"/>
      <c r="F19" s="239">
        <f t="shared" si="1"/>
        <v>54084.152773797308</v>
      </c>
      <c r="H19" s="393">
        <v>54624.994301535284</v>
      </c>
      <c r="J19" s="185">
        <f t="shared" si="2"/>
        <v>55717.494187565993</v>
      </c>
    </row>
    <row r="20" spans="1:10" x14ac:dyDescent="0.25">
      <c r="A20" s="721"/>
      <c r="B20" s="21">
        <v>54461.747603109419</v>
      </c>
      <c r="C20" s="21"/>
      <c r="D20" s="185">
        <f t="shared" si="0"/>
        <v>56095.600031202703</v>
      </c>
      <c r="E20" s="185"/>
      <c r="F20" s="224">
        <f t="shared" si="1"/>
        <v>56656.55603151473</v>
      </c>
      <c r="H20" s="21">
        <v>57223.121591829877</v>
      </c>
      <c r="J20" s="185">
        <f t="shared" si="2"/>
        <v>58367.584023666474</v>
      </c>
    </row>
    <row r="21" spans="1:10" x14ac:dyDescent="0.25">
      <c r="B21" s="21">
        <v>56484.4582296718</v>
      </c>
      <c r="C21" s="21"/>
      <c r="D21" s="185">
        <f t="shared" si="0"/>
        <v>58178.991976561956</v>
      </c>
      <c r="E21" s="185"/>
      <c r="F21" s="224">
        <f t="shared" si="1"/>
        <v>58760.781896327579</v>
      </c>
      <c r="H21" s="21">
        <v>59348.389715290854</v>
      </c>
      <c r="J21" s="185">
        <f t="shared" si="2"/>
        <v>60535.357509596673</v>
      </c>
    </row>
    <row r="22" spans="1:10" x14ac:dyDescent="0.25">
      <c r="B22" s="21">
        <v>58534.863671658997</v>
      </c>
      <c r="C22" s="21"/>
      <c r="D22" s="185">
        <f t="shared" si="0"/>
        <v>60290.909581808766</v>
      </c>
      <c r="E22" s="185"/>
      <c r="F22" s="224">
        <f t="shared" si="1"/>
        <v>60893.818677626856</v>
      </c>
      <c r="H22" s="21">
        <v>61502.756864403127</v>
      </c>
      <c r="J22" s="185">
        <f t="shared" si="2"/>
        <v>62732.812001691193</v>
      </c>
    </row>
    <row r="23" spans="1:10" x14ac:dyDescent="0.25">
      <c r="B23" s="21">
        <v>61103.557802310585</v>
      </c>
      <c r="C23" s="21"/>
      <c r="D23" s="185">
        <f t="shared" si="0"/>
        <v>62936.664536379903</v>
      </c>
      <c r="E23" s="185"/>
      <c r="F23" s="224">
        <f t="shared" si="1"/>
        <v>63566.031181743703</v>
      </c>
      <c r="H23" s="21">
        <v>64201.691493561142</v>
      </c>
      <c r="J23" s="185">
        <f t="shared" si="2"/>
        <v>65485.725323432365</v>
      </c>
    </row>
    <row r="24" spans="1:10" x14ac:dyDescent="0.25">
      <c r="B24" s="21">
        <v>68823.487601977773</v>
      </c>
      <c r="C24" s="21"/>
      <c r="D24" s="185">
        <f t="shared" si="0"/>
        <v>70888.192230037108</v>
      </c>
      <c r="E24" s="185"/>
      <c r="F24" s="224">
        <f t="shared" si="1"/>
        <v>71597.074152337475</v>
      </c>
      <c r="H24" s="21">
        <v>72313.044893860846</v>
      </c>
      <c r="J24" s="185">
        <f t="shared" si="2"/>
        <v>73759.305791738065</v>
      </c>
    </row>
    <row r="25" spans="1:10" x14ac:dyDescent="0.25">
      <c r="B25" s="21">
        <v>70003.404361843088</v>
      </c>
      <c r="C25" s="21"/>
      <c r="D25" s="185">
        <f t="shared" si="0"/>
        <v>72103.506492698376</v>
      </c>
      <c r="E25" s="185"/>
      <c r="F25" s="224">
        <f t="shared" si="1"/>
        <v>72824.541557625358</v>
      </c>
      <c r="H25" s="21">
        <v>73552.786973201612</v>
      </c>
      <c r="J25" s="185">
        <f t="shared" si="2"/>
        <v>75023.842712665646</v>
      </c>
    </row>
    <row r="26" spans="1:10" x14ac:dyDescent="0.25">
      <c r="B26" s="21">
        <v>72240</v>
      </c>
      <c r="C26" s="21"/>
      <c r="D26" s="185">
        <f t="shared" si="0"/>
        <v>74407.199999999997</v>
      </c>
      <c r="E26" s="185"/>
      <c r="F26" s="224">
        <f t="shared" si="1"/>
        <v>75151.271999999997</v>
      </c>
      <c r="H26" s="21">
        <v>75902.784719999996</v>
      </c>
      <c r="J26" s="185">
        <f t="shared" si="2"/>
        <v>77420.840414399994</v>
      </c>
    </row>
    <row r="27" spans="1:10" x14ac:dyDescent="0.25">
      <c r="B27" s="21">
        <v>74514</v>
      </c>
      <c r="C27" s="21"/>
      <c r="D27" s="185">
        <f t="shared" si="0"/>
        <v>76749.42</v>
      </c>
      <c r="E27" s="185"/>
      <c r="F27" s="224">
        <f t="shared" si="1"/>
        <v>77516.914199999999</v>
      </c>
      <c r="H27" s="21">
        <v>78292.083341999998</v>
      </c>
      <c r="J27" s="185">
        <f t="shared" si="2"/>
        <v>79857.92500884</v>
      </c>
    </row>
    <row r="28" spans="1:10" x14ac:dyDescent="0.25">
      <c r="B28" s="21">
        <v>76792</v>
      </c>
      <c r="C28" s="21"/>
      <c r="D28" s="185">
        <f t="shared" si="0"/>
        <v>79095.760000000009</v>
      </c>
      <c r="E28" s="185"/>
      <c r="F28" s="224">
        <f t="shared" si="1"/>
        <v>79886.717600000004</v>
      </c>
      <c r="H28" s="21">
        <v>80685.584776000003</v>
      </c>
      <c r="J28" s="185">
        <f t="shared" si="2"/>
        <v>82299.296471520007</v>
      </c>
    </row>
    <row r="29" spans="1:10" x14ac:dyDescent="0.25">
      <c r="B29" s="21">
        <v>79077</v>
      </c>
      <c r="C29" s="21"/>
      <c r="D29" s="185">
        <f t="shared" si="0"/>
        <v>81449.31</v>
      </c>
      <c r="E29" s="185"/>
      <c r="F29" s="224">
        <f t="shared" si="1"/>
        <v>82263.803100000005</v>
      </c>
      <c r="H29" s="21">
        <v>83086.441131</v>
      </c>
      <c r="J29" s="188">
        <f t="shared" si="2"/>
        <v>84748.169953620003</v>
      </c>
    </row>
    <row r="30" spans="1:10" s="394" customFormat="1" x14ac:dyDescent="0.25">
      <c r="A30" s="603" t="s">
        <v>138</v>
      </c>
      <c r="B30" s="393">
        <v>58391.444091780497</v>
      </c>
      <c r="C30" s="393"/>
      <c r="D30" s="393">
        <f t="shared" si="0"/>
        <v>60143.18741453391</v>
      </c>
      <c r="E30" s="393"/>
      <c r="F30" s="239">
        <f t="shared" si="1"/>
        <v>60744.619288679249</v>
      </c>
      <c r="H30" s="393">
        <v>61352.065481566038</v>
      </c>
      <c r="J30" s="185">
        <f t="shared" si="2"/>
        <v>62579.106791197359</v>
      </c>
    </row>
    <row r="31" spans="1:10" x14ac:dyDescent="0.25">
      <c r="A31" s="20" t="s">
        <v>139</v>
      </c>
      <c r="B31" s="21">
        <v>61079.819389089316</v>
      </c>
      <c r="C31" s="21"/>
      <c r="D31" s="185">
        <f t="shared" si="0"/>
        <v>62912.213970762001</v>
      </c>
      <c r="E31" s="185"/>
      <c r="F31" s="224">
        <f t="shared" si="1"/>
        <v>63541.336110469623</v>
      </c>
      <c r="H31" s="21">
        <v>64176.749471574323</v>
      </c>
      <c r="J31" s="185">
        <f t="shared" si="2"/>
        <v>65460.284461005809</v>
      </c>
    </row>
    <row r="32" spans="1:10" x14ac:dyDescent="0.25">
      <c r="A32" s="721"/>
      <c r="B32" s="21">
        <v>70454.968861993664</v>
      </c>
      <c r="C32" s="21"/>
      <c r="D32" s="185">
        <f t="shared" si="0"/>
        <v>72568.617927853469</v>
      </c>
      <c r="E32" s="185"/>
      <c r="F32" s="224">
        <f t="shared" si="1"/>
        <v>73294.304107132004</v>
      </c>
      <c r="H32" s="21">
        <v>74027.247148203329</v>
      </c>
      <c r="J32" s="185">
        <f t="shared" si="2"/>
        <v>75507.792091167401</v>
      </c>
    </row>
    <row r="33" spans="1:11" x14ac:dyDescent="0.25">
      <c r="B33" s="21">
        <v>72909</v>
      </c>
      <c r="C33" s="21"/>
      <c r="D33" s="185">
        <f t="shared" si="0"/>
        <v>75096.27</v>
      </c>
      <c r="E33" s="185"/>
      <c r="F33" s="224">
        <f t="shared" si="1"/>
        <v>75847.232700000008</v>
      </c>
      <c r="H33" s="21">
        <v>76605.705027000004</v>
      </c>
      <c r="J33" s="185">
        <f t="shared" si="2"/>
        <v>78137.819127540002</v>
      </c>
    </row>
    <row r="34" spans="1:11" x14ac:dyDescent="0.25">
      <c r="B34" s="21">
        <v>75390</v>
      </c>
      <c r="C34" s="21"/>
      <c r="D34" s="185">
        <f t="shared" si="0"/>
        <v>77651.7</v>
      </c>
      <c r="E34" s="185"/>
      <c r="F34" s="224">
        <f t="shared" si="1"/>
        <v>78428.217000000004</v>
      </c>
      <c r="H34" s="21">
        <v>79212.49917000001</v>
      </c>
      <c r="J34" s="185">
        <f t="shared" si="2"/>
        <v>80796.749153400015</v>
      </c>
    </row>
    <row r="35" spans="1:11" x14ac:dyDescent="0.25">
      <c r="B35" s="21">
        <v>77882</v>
      </c>
      <c r="C35" s="21"/>
      <c r="D35" s="185">
        <f t="shared" si="0"/>
        <v>80218.460000000006</v>
      </c>
      <c r="E35" s="185"/>
      <c r="F35" s="224">
        <f t="shared" si="1"/>
        <v>81020.644600000014</v>
      </c>
      <c r="H35" s="21">
        <v>81830.851046000011</v>
      </c>
      <c r="J35" s="185">
        <f t="shared" si="2"/>
        <v>83467.468066920017</v>
      </c>
    </row>
    <row r="36" spans="1:11" x14ac:dyDescent="0.25">
      <c r="B36" s="21">
        <v>80387</v>
      </c>
      <c r="C36" s="21"/>
      <c r="D36" s="185">
        <f t="shared" si="0"/>
        <v>82798.61</v>
      </c>
      <c r="E36" s="185"/>
      <c r="F36" s="224">
        <f t="shared" si="1"/>
        <v>83626.596099999995</v>
      </c>
      <c r="H36" s="21">
        <v>84462.862060999993</v>
      </c>
      <c r="J36" s="185">
        <f t="shared" si="2"/>
        <v>86152.119302219988</v>
      </c>
    </row>
    <row r="37" spans="1:11" x14ac:dyDescent="0.25">
      <c r="B37" s="21">
        <v>82873</v>
      </c>
      <c r="C37" s="21"/>
      <c r="D37" s="185">
        <f t="shared" si="0"/>
        <v>85359.19</v>
      </c>
      <c r="E37" s="185"/>
      <c r="F37" s="224">
        <f t="shared" si="1"/>
        <v>86212.781900000002</v>
      </c>
      <c r="H37" s="21">
        <v>87074.909719000003</v>
      </c>
      <c r="J37" s="185">
        <f t="shared" si="2"/>
        <v>88816.407913380011</v>
      </c>
    </row>
    <row r="38" spans="1:11" x14ac:dyDescent="0.25">
      <c r="B38" s="21">
        <v>85358</v>
      </c>
      <c r="C38" s="21"/>
      <c r="D38" s="185">
        <f t="shared" si="0"/>
        <v>87918.74</v>
      </c>
      <c r="E38" s="185"/>
      <c r="F38" s="224">
        <f t="shared" si="1"/>
        <v>88797.9274</v>
      </c>
      <c r="H38" s="21">
        <v>89685.906673999998</v>
      </c>
      <c r="J38" s="185">
        <f t="shared" si="2"/>
        <v>91479.624807479995</v>
      </c>
    </row>
    <row r="39" spans="1:11" x14ac:dyDescent="0.25">
      <c r="B39" s="21">
        <v>87855</v>
      </c>
      <c r="C39" s="21"/>
      <c r="D39" s="185">
        <f t="shared" si="0"/>
        <v>90490.650000000009</v>
      </c>
      <c r="E39" s="185"/>
      <c r="F39" s="224">
        <f t="shared" si="1"/>
        <v>91395.556500000006</v>
      </c>
      <c r="H39" s="21">
        <v>92309.512065000003</v>
      </c>
      <c r="J39" s="185">
        <f t="shared" si="2"/>
        <v>94155.702306300009</v>
      </c>
    </row>
    <row r="40" spans="1:11" x14ac:dyDescent="0.25">
      <c r="B40" s="21">
        <v>90346</v>
      </c>
      <c r="C40" s="21"/>
      <c r="D40" s="185">
        <f t="shared" si="0"/>
        <v>93056.38</v>
      </c>
      <c r="E40" s="185"/>
      <c r="F40" s="224">
        <f t="shared" si="1"/>
        <v>93986.943800000008</v>
      </c>
      <c r="H40" s="21">
        <v>94926.813238000002</v>
      </c>
      <c r="J40" s="185">
        <f t="shared" si="2"/>
        <v>96825.34950276</v>
      </c>
    </row>
    <row r="41" spans="1:11" x14ac:dyDescent="0.25">
      <c r="A41" s="48" t="s">
        <v>5</v>
      </c>
      <c r="B41" s="21">
        <v>92750</v>
      </c>
      <c r="C41" s="21"/>
      <c r="D41" s="185">
        <f t="shared" si="0"/>
        <v>95532.5</v>
      </c>
      <c r="E41" s="185"/>
      <c r="F41" s="224">
        <f t="shared" si="1"/>
        <v>96487.824999999997</v>
      </c>
      <c r="H41" s="21">
        <v>97452.703249999991</v>
      </c>
      <c r="J41" s="185">
        <f t="shared" si="2"/>
        <v>99401.757314999995</v>
      </c>
    </row>
    <row r="42" spans="1:11" x14ac:dyDescent="0.25">
      <c r="A42" s="48" t="s">
        <v>6</v>
      </c>
      <c r="B42" s="21">
        <v>95154</v>
      </c>
      <c r="C42" s="21"/>
      <c r="D42" s="185">
        <f t="shared" si="0"/>
        <v>98008.62</v>
      </c>
      <c r="E42" s="185"/>
      <c r="F42" s="224">
        <f t="shared" si="1"/>
        <v>98988.706200000001</v>
      </c>
      <c r="H42" s="21">
        <v>99978.593261999995</v>
      </c>
      <c r="J42" s="185">
        <f t="shared" si="2"/>
        <v>101978.16512723999</v>
      </c>
    </row>
    <row r="43" spans="1:11" x14ac:dyDescent="0.25">
      <c r="A43" s="45" t="s">
        <v>0</v>
      </c>
      <c r="D43" s="185"/>
      <c r="E43" s="185"/>
      <c r="F43" s="224"/>
      <c r="J43" s="185"/>
    </row>
    <row r="44" spans="1:11" x14ac:dyDescent="0.25">
      <c r="A44" s="45" t="s">
        <v>7</v>
      </c>
      <c r="D44" s="185"/>
      <c r="E44" s="185"/>
      <c r="F44" s="224"/>
      <c r="J44" s="188"/>
      <c r="K44" s="187"/>
    </row>
    <row r="45" spans="1:11" s="394" customFormat="1" x14ac:dyDescent="0.25">
      <c r="A45" s="602" t="s">
        <v>8</v>
      </c>
      <c r="B45" s="393">
        <v>43605</v>
      </c>
      <c r="C45" s="163">
        <v>39400</v>
      </c>
      <c r="D45" s="393">
        <f t="shared" ref="D45:E52" si="3">B45*1.03</f>
        <v>44913.15</v>
      </c>
      <c r="E45" s="393">
        <f t="shared" si="3"/>
        <v>40582</v>
      </c>
      <c r="F45" s="239">
        <f t="shared" si="1"/>
        <v>45413.15</v>
      </c>
      <c r="G45" s="239">
        <f t="shared" si="1"/>
        <v>41082</v>
      </c>
      <c r="H45" s="393">
        <v>45867.281500000005</v>
      </c>
      <c r="I45" s="393">
        <v>41492.82</v>
      </c>
      <c r="J45" s="185">
        <f t="shared" si="2"/>
        <v>46784.627130000008</v>
      </c>
      <c r="K45" s="185">
        <f t="shared" si="2"/>
        <v>42322.676400000004</v>
      </c>
    </row>
    <row r="46" spans="1:11" x14ac:dyDescent="0.25">
      <c r="A46" s="721"/>
      <c r="B46" s="21">
        <v>45304</v>
      </c>
      <c r="C46" s="158">
        <v>41711</v>
      </c>
      <c r="D46" s="185">
        <f t="shared" si="3"/>
        <v>46663.12</v>
      </c>
      <c r="E46" s="185">
        <f t="shared" si="3"/>
        <v>42962.33</v>
      </c>
      <c r="F46" s="224">
        <f t="shared" si="1"/>
        <v>47163.12</v>
      </c>
      <c r="G46" s="224">
        <f t="shared" si="1"/>
        <v>43462.33</v>
      </c>
      <c r="H46" s="21">
        <v>47634.751200000006</v>
      </c>
      <c r="I46" s="21">
        <v>43896.953300000001</v>
      </c>
      <c r="J46" s="185">
        <f t="shared" si="2"/>
        <v>48587.446224000007</v>
      </c>
      <c r="K46" s="185">
        <f t="shared" si="2"/>
        <v>44774.892366</v>
      </c>
    </row>
    <row r="47" spans="1:11" x14ac:dyDescent="0.25">
      <c r="A47" s="47"/>
      <c r="B47" s="21">
        <v>47041</v>
      </c>
      <c r="C47" s="158">
        <v>43605</v>
      </c>
      <c r="D47" s="185">
        <f t="shared" si="3"/>
        <v>48452.23</v>
      </c>
      <c r="E47" s="185">
        <f t="shared" si="3"/>
        <v>44913.15</v>
      </c>
      <c r="F47" s="224">
        <f t="shared" si="1"/>
        <v>48952.23</v>
      </c>
      <c r="G47" s="224">
        <f t="shared" si="1"/>
        <v>45413.15</v>
      </c>
      <c r="H47" s="21">
        <v>49441.7523</v>
      </c>
      <c r="I47" s="21">
        <v>45867.281500000005</v>
      </c>
      <c r="J47" s="185">
        <f t="shared" si="2"/>
        <v>50430.587346</v>
      </c>
      <c r="K47" s="185">
        <f t="shared" si="2"/>
        <v>46784.627130000008</v>
      </c>
    </row>
    <row r="48" spans="1:11" x14ac:dyDescent="0.25">
      <c r="A48" s="47"/>
      <c r="B48" s="21">
        <v>48413</v>
      </c>
      <c r="C48" s="158">
        <v>45304</v>
      </c>
      <c r="D48" s="185">
        <f t="shared" si="3"/>
        <v>49865.39</v>
      </c>
      <c r="E48" s="185">
        <f t="shared" si="3"/>
        <v>46663.12</v>
      </c>
      <c r="F48" s="224">
        <f t="shared" si="1"/>
        <v>50365.39</v>
      </c>
      <c r="G48" s="224">
        <f t="shared" si="1"/>
        <v>47163.12</v>
      </c>
      <c r="H48" s="21">
        <v>50869.043899999997</v>
      </c>
      <c r="I48" s="21">
        <v>47634.751200000006</v>
      </c>
      <c r="J48" s="185">
        <f t="shared" si="2"/>
        <v>51886.424778000001</v>
      </c>
      <c r="K48" s="185">
        <f t="shared" si="2"/>
        <v>48587.446224000007</v>
      </c>
    </row>
    <row r="49" spans="1:11" x14ac:dyDescent="0.25">
      <c r="A49" s="47"/>
      <c r="B49" s="21">
        <v>49802</v>
      </c>
      <c r="C49" s="158">
        <v>47041</v>
      </c>
      <c r="D49" s="185">
        <f t="shared" si="3"/>
        <v>51296.060000000005</v>
      </c>
      <c r="E49" s="185">
        <f t="shared" si="3"/>
        <v>48452.23</v>
      </c>
      <c r="F49" s="224">
        <f t="shared" si="1"/>
        <v>51809.020600000003</v>
      </c>
      <c r="G49" s="224">
        <f t="shared" si="1"/>
        <v>48952.23</v>
      </c>
      <c r="H49" s="21">
        <v>52327.110806000004</v>
      </c>
      <c r="I49" s="21">
        <v>49441.7523</v>
      </c>
      <c r="J49" s="185">
        <f t="shared" si="2"/>
        <v>53373.653022120008</v>
      </c>
      <c r="K49" s="185">
        <f t="shared" si="2"/>
        <v>50430.587346</v>
      </c>
    </row>
    <row r="50" spans="1:11" x14ac:dyDescent="0.25">
      <c r="A50" s="47"/>
      <c r="B50" s="21">
        <v>51196</v>
      </c>
      <c r="C50" s="158">
        <v>48413</v>
      </c>
      <c r="D50" s="185">
        <f t="shared" si="3"/>
        <v>52731.880000000005</v>
      </c>
      <c r="E50" s="185">
        <f t="shared" si="3"/>
        <v>49865.39</v>
      </c>
      <c r="F50" s="224">
        <f t="shared" si="1"/>
        <v>53259.198800000006</v>
      </c>
      <c r="G50" s="224">
        <f t="shared" si="1"/>
        <v>50365.39</v>
      </c>
      <c r="H50" s="21">
        <v>53791.790788000006</v>
      </c>
      <c r="I50" s="21">
        <v>50869.043899999997</v>
      </c>
      <c r="J50" s="185">
        <f t="shared" si="2"/>
        <v>54867.626603760007</v>
      </c>
      <c r="K50" s="185">
        <f t="shared" si="2"/>
        <v>51886.424778000001</v>
      </c>
    </row>
    <row r="51" spans="1:11" x14ac:dyDescent="0.25">
      <c r="A51" s="47"/>
      <c r="B51" s="21">
        <v>52598</v>
      </c>
      <c r="C51" s="158">
        <v>49802</v>
      </c>
      <c r="D51" s="185">
        <f t="shared" si="3"/>
        <v>54175.94</v>
      </c>
      <c r="E51" s="185">
        <f t="shared" si="3"/>
        <v>51296.060000000005</v>
      </c>
      <c r="F51" s="224">
        <f t="shared" si="1"/>
        <v>54717.699400000005</v>
      </c>
      <c r="G51" s="224">
        <f t="shared" si="1"/>
        <v>51809.020600000003</v>
      </c>
      <c r="H51" s="21">
        <v>55264.876394000006</v>
      </c>
      <c r="I51" s="21">
        <v>52327.110806000004</v>
      </c>
      <c r="J51" s="185">
        <f t="shared" si="2"/>
        <v>56370.173921880007</v>
      </c>
      <c r="K51" s="185">
        <f t="shared" si="2"/>
        <v>53373.653022120008</v>
      </c>
    </row>
    <row r="52" spans="1:11" x14ac:dyDescent="0.25">
      <c r="A52" s="47"/>
      <c r="B52" s="21">
        <v>53986</v>
      </c>
      <c r="C52" s="158">
        <v>51196</v>
      </c>
      <c r="D52" s="185">
        <f t="shared" si="3"/>
        <v>55605.58</v>
      </c>
      <c r="E52" s="185">
        <f t="shared" si="3"/>
        <v>52731.880000000005</v>
      </c>
      <c r="F52" s="224">
        <f t="shared" si="1"/>
        <v>56161.635800000004</v>
      </c>
      <c r="G52" s="224">
        <f t="shared" si="1"/>
        <v>53259.198800000006</v>
      </c>
      <c r="H52" s="21">
        <v>56723.252158000003</v>
      </c>
      <c r="I52" s="21">
        <v>53791.790788000006</v>
      </c>
      <c r="J52" s="185">
        <f t="shared" si="2"/>
        <v>57857.717201160005</v>
      </c>
      <c r="K52" s="185">
        <f t="shared" si="2"/>
        <v>54867.626603760007</v>
      </c>
    </row>
    <row r="53" spans="1:11" x14ac:dyDescent="0.25">
      <c r="A53" s="47"/>
      <c r="B53" s="21"/>
      <c r="C53" s="158">
        <v>52598</v>
      </c>
      <c r="D53" s="185"/>
      <c r="E53" s="185">
        <f>C53*1.03</f>
        <v>54175.94</v>
      </c>
      <c r="F53" s="224"/>
      <c r="G53" s="224">
        <f t="shared" si="1"/>
        <v>54717.699400000005</v>
      </c>
      <c r="H53" s="21"/>
      <c r="I53" s="21">
        <v>55264.876394000006</v>
      </c>
      <c r="J53" s="185"/>
      <c r="K53" s="185">
        <f t="shared" si="2"/>
        <v>56370.173921880007</v>
      </c>
    </row>
    <row r="54" spans="1:11" x14ac:dyDescent="0.25">
      <c r="A54" s="47"/>
      <c r="B54" s="21"/>
      <c r="C54" s="158">
        <v>53986</v>
      </c>
      <c r="D54" s="185"/>
      <c r="E54" s="185">
        <f>C54*1.03</f>
        <v>55605.58</v>
      </c>
      <c r="F54" s="224"/>
      <c r="G54" s="224">
        <f t="shared" si="1"/>
        <v>56161.635800000004</v>
      </c>
      <c r="H54" s="21"/>
      <c r="I54" s="21">
        <v>56723.252158000003</v>
      </c>
      <c r="J54" s="185"/>
      <c r="K54" s="185">
        <f t="shared" si="2"/>
        <v>57857.717201160005</v>
      </c>
    </row>
    <row r="55" spans="1:11" s="160" customFormat="1" x14ac:dyDescent="0.25">
      <c r="A55" s="79" t="s">
        <v>8</v>
      </c>
      <c r="D55" s="393"/>
      <c r="E55" s="393"/>
      <c r="F55" s="239"/>
    </row>
    <row r="56" spans="1:11" x14ac:dyDescent="0.25">
      <c r="A56" s="46" t="s">
        <v>41</v>
      </c>
      <c r="B56" s="159">
        <v>69.209999999999994</v>
      </c>
      <c r="C56" s="159">
        <v>62.54</v>
      </c>
      <c r="D56" s="233">
        <f>B56*1.03</f>
        <v>71.286299999999997</v>
      </c>
      <c r="E56" s="233">
        <f>C56*1.03</f>
        <v>64.416200000000003</v>
      </c>
      <c r="F56" s="389">
        <f>F45/630</f>
        <v>72.084365079365085</v>
      </c>
      <c r="G56" s="390">
        <f>G45/630</f>
        <v>65.209523809523816</v>
      </c>
      <c r="H56" s="42">
        <v>72.805208730158739</v>
      </c>
      <c r="I56" s="42">
        <v>65.861619047619058</v>
      </c>
      <c r="J56" s="233">
        <f t="shared" si="2"/>
        <v>74.261312904761908</v>
      </c>
      <c r="K56" s="233">
        <f t="shared" si="2"/>
        <v>67.178851428571434</v>
      </c>
    </row>
    <row r="57" spans="1:11" x14ac:dyDescent="0.25">
      <c r="A57" s="721"/>
      <c r="B57" s="159"/>
      <c r="C57" s="159"/>
      <c r="D57" s="185"/>
      <c r="E57" s="185"/>
      <c r="F57" s="224"/>
    </row>
    <row r="58" spans="1:11" s="394" customFormat="1" x14ac:dyDescent="0.25">
      <c r="A58" s="602" t="s">
        <v>140</v>
      </c>
      <c r="B58" s="393">
        <v>58391.444091780497</v>
      </c>
      <c r="C58" s="393"/>
      <c r="D58" s="393">
        <f t="shared" ref="D58:D68" si="4">B58*1.03</f>
        <v>60143.18741453391</v>
      </c>
      <c r="E58" s="393"/>
      <c r="F58" s="239">
        <f t="shared" si="1"/>
        <v>60744.619288679249</v>
      </c>
      <c r="H58" s="393">
        <v>61352.065481566038</v>
      </c>
      <c r="I58" s="393"/>
      <c r="J58" s="393">
        <f>H58*1.02</f>
        <v>62579.106791197359</v>
      </c>
    </row>
    <row r="59" spans="1:11" x14ac:dyDescent="0.25">
      <c r="A59" s="47" t="s">
        <v>141</v>
      </c>
      <c r="B59" s="21">
        <v>61079.819389089316</v>
      </c>
      <c r="C59" s="21"/>
      <c r="D59" s="185">
        <f t="shared" si="4"/>
        <v>62912.213970762001</v>
      </c>
      <c r="E59" s="185"/>
      <c r="F59" s="224">
        <f t="shared" si="1"/>
        <v>63541.336110469623</v>
      </c>
      <c r="H59" s="21">
        <v>64176.749471574323</v>
      </c>
      <c r="J59" s="185">
        <f>H59*1.02</f>
        <v>65460.284461005809</v>
      </c>
    </row>
    <row r="60" spans="1:11" x14ac:dyDescent="0.25">
      <c r="A60" s="721"/>
      <c r="B60" s="21">
        <v>70454.968861993664</v>
      </c>
      <c r="C60" s="21"/>
      <c r="D60" s="185">
        <f t="shared" si="4"/>
        <v>72568.617927853469</v>
      </c>
      <c r="E60" s="185"/>
      <c r="F60" s="224">
        <f t="shared" si="1"/>
        <v>73294.304107132004</v>
      </c>
      <c r="H60" s="21">
        <v>74027.247148203329</v>
      </c>
      <c r="J60" s="185">
        <f t="shared" ref="J60:J105" si="5">H60*1.02</f>
        <v>75507.792091167401</v>
      </c>
    </row>
    <row r="61" spans="1:11" x14ac:dyDescent="0.25">
      <c r="A61" s="47"/>
      <c r="B61" s="21">
        <v>72909</v>
      </c>
      <c r="C61" s="21"/>
      <c r="D61" s="185">
        <f t="shared" si="4"/>
        <v>75096.27</v>
      </c>
      <c r="E61" s="185"/>
      <c r="F61" s="224">
        <f t="shared" si="1"/>
        <v>75847.232700000008</v>
      </c>
      <c r="H61" s="21">
        <v>76605.705027000004</v>
      </c>
      <c r="J61" s="185">
        <f t="shared" si="5"/>
        <v>78137.819127540002</v>
      </c>
    </row>
    <row r="62" spans="1:11" x14ac:dyDescent="0.25">
      <c r="A62" s="47"/>
      <c r="B62" s="21">
        <v>75390</v>
      </c>
      <c r="C62" s="21"/>
      <c r="D62" s="185">
        <f t="shared" si="4"/>
        <v>77651.7</v>
      </c>
      <c r="E62" s="185"/>
      <c r="F62" s="224">
        <f t="shared" si="1"/>
        <v>78428.217000000004</v>
      </c>
      <c r="H62" s="21">
        <v>79212.49917000001</v>
      </c>
      <c r="J62" s="185">
        <f t="shared" si="5"/>
        <v>80796.749153400015</v>
      </c>
    </row>
    <row r="63" spans="1:11" x14ac:dyDescent="0.25">
      <c r="A63" s="47"/>
      <c r="B63" s="21">
        <v>77882</v>
      </c>
      <c r="C63" s="21"/>
      <c r="D63" s="185">
        <f t="shared" si="4"/>
        <v>80218.460000000006</v>
      </c>
      <c r="E63" s="185"/>
      <c r="F63" s="224">
        <f t="shared" si="1"/>
        <v>81020.644600000014</v>
      </c>
      <c r="H63" s="21">
        <v>81830.851046000011</v>
      </c>
      <c r="J63" s="185">
        <f t="shared" si="5"/>
        <v>83467.468066920017</v>
      </c>
    </row>
    <row r="64" spans="1:11" x14ac:dyDescent="0.25">
      <c r="A64" s="47"/>
      <c r="B64" s="21">
        <v>80387</v>
      </c>
      <c r="C64" s="21"/>
      <c r="D64" s="185">
        <f t="shared" si="4"/>
        <v>82798.61</v>
      </c>
      <c r="E64" s="185"/>
      <c r="F64" s="224">
        <f t="shared" si="1"/>
        <v>83626.596099999995</v>
      </c>
      <c r="H64" s="21">
        <v>84462.862060999993</v>
      </c>
      <c r="J64" s="185">
        <f t="shared" si="5"/>
        <v>86152.119302219988</v>
      </c>
    </row>
    <row r="65" spans="1:10" x14ac:dyDescent="0.25">
      <c r="A65" s="47"/>
      <c r="B65" s="21">
        <v>82873</v>
      </c>
      <c r="C65" s="21"/>
      <c r="D65" s="185">
        <f t="shared" si="4"/>
        <v>85359.19</v>
      </c>
      <c r="E65" s="185"/>
      <c r="F65" s="224">
        <f t="shared" si="1"/>
        <v>86212.781900000002</v>
      </c>
      <c r="H65" s="21">
        <v>87074.909719000003</v>
      </c>
      <c r="J65" s="185">
        <f t="shared" si="5"/>
        <v>88816.407913380011</v>
      </c>
    </row>
    <row r="66" spans="1:10" x14ac:dyDescent="0.25">
      <c r="A66" s="47"/>
      <c r="B66" s="21">
        <v>85358</v>
      </c>
      <c r="C66" s="21"/>
      <c r="D66" s="185">
        <f t="shared" si="4"/>
        <v>87918.74</v>
      </c>
      <c r="E66" s="185"/>
      <c r="F66" s="224">
        <f t="shared" si="1"/>
        <v>88797.9274</v>
      </c>
      <c r="H66" s="21">
        <v>89685.906673999998</v>
      </c>
      <c r="J66" s="185">
        <f t="shared" si="5"/>
        <v>91479.624807479995</v>
      </c>
    </row>
    <row r="67" spans="1:10" x14ac:dyDescent="0.25">
      <c r="A67" s="47"/>
      <c r="B67" s="21">
        <v>87855</v>
      </c>
      <c r="C67" s="21"/>
      <c r="D67" s="185">
        <f t="shared" si="4"/>
        <v>90490.650000000009</v>
      </c>
      <c r="E67" s="185"/>
      <c r="F67" s="224">
        <f t="shared" si="1"/>
        <v>91395.556500000006</v>
      </c>
      <c r="H67" s="21">
        <v>92309.512065000003</v>
      </c>
      <c r="J67" s="185">
        <f t="shared" si="5"/>
        <v>94155.702306300009</v>
      </c>
    </row>
    <row r="68" spans="1:10" x14ac:dyDescent="0.25">
      <c r="A68" s="142" t="s">
        <v>4</v>
      </c>
      <c r="B68" s="21">
        <v>90346</v>
      </c>
      <c r="C68" s="21"/>
      <c r="D68" s="185">
        <f t="shared" si="4"/>
        <v>93056.38</v>
      </c>
      <c r="E68" s="185"/>
      <c r="F68" s="224">
        <f t="shared" ref="F68:F105" si="6">IF(D68*0.01&lt;500,D68+500,D68*1.01)</f>
        <v>93986.943800000008</v>
      </c>
      <c r="H68" s="21">
        <v>94926.813238000002</v>
      </c>
      <c r="J68" s="185">
        <f t="shared" si="5"/>
        <v>96825.34950276</v>
      </c>
    </row>
    <row r="69" spans="1:10" s="160" customFormat="1" x14ac:dyDescent="0.25">
      <c r="A69" s="602" t="s">
        <v>27</v>
      </c>
      <c r="B69" s="723"/>
      <c r="C69" s="723"/>
      <c r="D69" s="393"/>
      <c r="E69" s="393"/>
      <c r="F69" s="239"/>
    </row>
    <row r="70" spans="1:10" s="53" customFormat="1" x14ac:dyDescent="0.25">
      <c r="A70" s="722" t="s">
        <v>9</v>
      </c>
      <c r="B70" s="185">
        <v>79451</v>
      </c>
      <c r="C70" s="185"/>
      <c r="D70" s="185">
        <f t="shared" ref="D70:D105" si="7">B70*1.03</f>
        <v>81834.53</v>
      </c>
      <c r="E70" s="185"/>
      <c r="F70" s="224">
        <f t="shared" si="6"/>
        <v>82652.8753</v>
      </c>
      <c r="H70" s="185">
        <v>83479.404053000006</v>
      </c>
      <c r="J70" s="185">
        <f t="shared" si="5"/>
        <v>85148.992134060012</v>
      </c>
    </row>
    <row r="71" spans="1:10" x14ac:dyDescent="0.25">
      <c r="A71" s="45" t="s">
        <v>10</v>
      </c>
      <c r="B71" s="21">
        <v>82157</v>
      </c>
      <c r="C71" s="21"/>
      <c r="D71" s="185">
        <f t="shared" si="7"/>
        <v>84621.71</v>
      </c>
      <c r="E71" s="185"/>
      <c r="F71" s="224">
        <f t="shared" si="6"/>
        <v>85467.927100000001</v>
      </c>
      <c r="H71" s="21">
        <v>86322.606371000002</v>
      </c>
      <c r="J71" s="185">
        <f t="shared" si="5"/>
        <v>88049.05849842001</v>
      </c>
    </row>
    <row r="72" spans="1:10" x14ac:dyDescent="0.25">
      <c r="A72" s="721"/>
      <c r="B72" s="21">
        <v>84851</v>
      </c>
      <c r="C72" s="21"/>
      <c r="D72" s="185">
        <f t="shared" si="7"/>
        <v>87396.53</v>
      </c>
      <c r="E72" s="185"/>
      <c r="F72" s="224">
        <f t="shared" si="6"/>
        <v>88270.495299999995</v>
      </c>
      <c r="H72" s="21">
        <v>89153.200253000003</v>
      </c>
      <c r="J72" s="185">
        <f t="shared" si="5"/>
        <v>90936.264258060008</v>
      </c>
    </row>
    <row r="73" spans="1:10" x14ac:dyDescent="0.25">
      <c r="A73" s="47"/>
      <c r="B73" s="21">
        <v>87563</v>
      </c>
      <c r="C73" s="21"/>
      <c r="D73" s="185">
        <f t="shared" si="7"/>
        <v>90189.89</v>
      </c>
      <c r="E73" s="185"/>
      <c r="F73" s="224">
        <f t="shared" si="6"/>
        <v>91091.7889</v>
      </c>
      <c r="H73" s="21">
        <v>92002.706789000003</v>
      </c>
      <c r="J73" s="185">
        <f t="shared" si="5"/>
        <v>93842.760924779999</v>
      </c>
    </row>
    <row r="74" spans="1:10" x14ac:dyDescent="0.25">
      <c r="A74" s="47"/>
      <c r="B74" s="21">
        <v>90260</v>
      </c>
      <c r="C74" s="21"/>
      <c r="D74" s="185">
        <f t="shared" si="7"/>
        <v>92967.8</v>
      </c>
      <c r="E74" s="185"/>
      <c r="F74" s="224">
        <f t="shared" si="6"/>
        <v>93897.478000000003</v>
      </c>
      <c r="H74" s="21">
        <v>94836.452780000007</v>
      </c>
      <c r="J74" s="185">
        <f t="shared" si="5"/>
        <v>96733.181835600015</v>
      </c>
    </row>
    <row r="75" spans="1:10" x14ac:dyDescent="0.25">
      <c r="A75" s="47"/>
      <c r="B75" s="21">
        <v>92955</v>
      </c>
      <c r="C75" s="21"/>
      <c r="D75" s="185">
        <f t="shared" si="7"/>
        <v>95743.650000000009</v>
      </c>
      <c r="E75" s="185"/>
      <c r="F75" s="224">
        <f t="shared" si="6"/>
        <v>96701.086500000005</v>
      </c>
      <c r="H75" s="21">
        <v>97668.097365000009</v>
      </c>
      <c r="J75" s="185">
        <f t="shared" si="5"/>
        <v>99621.459312300009</v>
      </c>
    </row>
    <row r="76" spans="1:10" x14ac:dyDescent="0.25">
      <c r="A76" s="47"/>
      <c r="B76" s="21">
        <v>95664</v>
      </c>
      <c r="C76" s="21"/>
      <c r="D76" s="185">
        <f t="shared" si="7"/>
        <v>98533.92</v>
      </c>
      <c r="E76" s="185"/>
      <c r="F76" s="224">
        <f t="shared" si="6"/>
        <v>99519.2592</v>
      </c>
      <c r="H76" s="21">
        <v>100514.45179200001</v>
      </c>
      <c r="J76" s="185">
        <f t="shared" si="5"/>
        <v>102524.74082784001</v>
      </c>
    </row>
    <row r="77" spans="1:10" x14ac:dyDescent="0.25">
      <c r="A77" s="47"/>
      <c r="B77" s="21">
        <v>98357</v>
      </c>
      <c r="C77" s="21"/>
      <c r="D77" s="185">
        <f t="shared" si="7"/>
        <v>101307.71</v>
      </c>
      <c r="E77" s="185"/>
      <c r="F77" s="224">
        <f t="shared" si="6"/>
        <v>102320.7871</v>
      </c>
      <c r="H77" s="21">
        <v>103343.99497100001</v>
      </c>
      <c r="J77" s="188">
        <f t="shared" si="5"/>
        <v>105410.87487042001</v>
      </c>
    </row>
    <row r="78" spans="1:10" s="394" customFormat="1" x14ac:dyDescent="0.25">
      <c r="A78" s="602" t="s">
        <v>11</v>
      </c>
      <c r="B78" s="393">
        <v>82119</v>
      </c>
      <c r="C78" s="393"/>
      <c r="D78" s="393">
        <f t="shared" si="7"/>
        <v>84582.57</v>
      </c>
      <c r="E78" s="393"/>
      <c r="F78" s="239">
        <f t="shared" si="6"/>
        <v>85428.395700000008</v>
      </c>
      <c r="H78" s="393">
        <v>86282.679657000015</v>
      </c>
      <c r="J78" s="185">
        <f t="shared" si="5"/>
        <v>88008.333250140015</v>
      </c>
    </row>
    <row r="79" spans="1:10" ht="15" customHeight="1" x14ac:dyDescent="0.25">
      <c r="A79" s="721"/>
      <c r="B79" s="21">
        <v>84702</v>
      </c>
      <c r="C79" s="21"/>
      <c r="D79" s="185">
        <f t="shared" si="7"/>
        <v>87243.06</v>
      </c>
      <c r="E79" s="185"/>
      <c r="F79" s="224">
        <f t="shared" si="6"/>
        <v>88115.490600000005</v>
      </c>
      <c r="H79" s="21">
        <v>88996.645506000001</v>
      </c>
      <c r="J79" s="185">
        <f t="shared" si="5"/>
        <v>90776.578416119999</v>
      </c>
    </row>
    <row r="80" spans="1:10" x14ac:dyDescent="0.25">
      <c r="A80" s="47"/>
      <c r="B80" s="21">
        <v>87279</v>
      </c>
      <c r="C80" s="21"/>
      <c r="D80" s="185">
        <f t="shared" si="7"/>
        <v>89897.37</v>
      </c>
      <c r="E80" s="185"/>
      <c r="F80" s="224">
        <f t="shared" si="6"/>
        <v>90796.343699999998</v>
      </c>
      <c r="H80" s="21">
        <v>91704.307136999996</v>
      </c>
      <c r="J80" s="185">
        <f t="shared" si="5"/>
        <v>93538.393279740005</v>
      </c>
    </row>
    <row r="81" spans="1:10" x14ac:dyDescent="0.25">
      <c r="A81" s="47"/>
      <c r="B81" s="21">
        <v>89861</v>
      </c>
      <c r="C81" s="21"/>
      <c r="D81" s="185">
        <f t="shared" si="7"/>
        <v>92556.83</v>
      </c>
      <c r="E81" s="185"/>
      <c r="F81" s="224">
        <f t="shared" si="6"/>
        <v>93482.398300000001</v>
      </c>
      <c r="H81" s="21">
        <v>94417.222282999996</v>
      </c>
      <c r="J81" s="185">
        <f t="shared" si="5"/>
        <v>96305.566728659993</v>
      </c>
    </row>
    <row r="82" spans="1:10" x14ac:dyDescent="0.25">
      <c r="A82" s="47"/>
      <c r="B82" s="21">
        <v>92445</v>
      </c>
      <c r="C82" s="21"/>
      <c r="D82" s="185">
        <f t="shared" si="7"/>
        <v>95218.35</v>
      </c>
      <c r="E82" s="185"/>
      <c r="F82" s="224">
        <f t="shared" si="6"/>
        <v>96170.533500000005</v>
      </c>
      <c r="H82" s="21">
        <v>97132.238835000011</v>
      </c>
      <c r="J82" s="185">
        <f t="shared" si="5"/>
        <v>99074.883611700017</v>
      </c>
    </row>
    <row r="83" spans="1:10" x14ac:dyDescent="0.25">
      <c r="A83" s="47"/>
      <c r="B83" s="21">
        <v>95023</v>
      </c>
      <c r="C83" s="21"/>
      <c r="D83" s="185">
        <f t="shared" si="7"/>
        <v>97873.69</v>
      </c>
      <c r="E83" s="185"/>
      <c r="F83" s="224">
        <f t="shared" si="6"/>
        <v>98852.426900000006</v>
      </c>
      <c r="H83" s="21">
        <v>99840.951169000007</v>
      </c>
      <c r="J83" s="185">
        <f t="shared" si="5"/>
        <v>101837.77019238001</v>
      </c>
    </row>
    <row r="84" spans="1:10" x14ac:dyDescent="0.25">
      <c r="A84" s="47"/>
      <c r="B84" s="21">
        <v>97601</v>
      </c>
      <c r="C84" s="21"/>
      <c r="D84" s="185">
        <f t="shared" si="7"/>
        <v>100529.03</v>
      </c>
      <c r="E84" s="185"/>
      <c r="F84" s="224">
        <f t="shared" si="6"/>
        <v>101534.32030000001</v>
      </c>
      <c r="H84" s="21">
        <v>102549.663503</v>
      </c>
      <c r="J84" s="185">
        <f t="shared" si="5"/>
        <v>104600.65677306001</v>
      </c>
    </row>
    <row r="85" spans="1:10" x14ac:dyDescent="0.25">
      <c r="A85" s="47"/>
      <c r="B85" s="21">
        <v>100184</v>
      </c>
      <c r="C85" s="21"/>
      <c r="D85" s="185">
        <f t="shared" si="7"/>
        <v>103189.52</v>
      </c>
      <c r="E85" s="185"/>
      <c r="F85" s="224">
        <f t="shared" si="6"/>
        <v>104221.4152</v>
      </c>
      <c r="H85" s="21">
        <v>105263.629352</v>
      </c>
      <c r="J85" s="185">
        <f t="shared" si="5"/>
        <v>107368.90193904001</v>
      </c>
    </row>
    <row r="86" spans="1:10" x14ac:dyDescent="0.25">
      <c r="A86" s="47"/>
      <c r="B86" s="21">
        <v>102760</v>
      </c>
      <c r="C86" s="21"/>
      <c r="D86" s="185">
        <f t="shared" si="7"/>
        <v>105842.8</v>
      </c>
      <c r="E86" s="185"/>
      <c r="F86" s="224">
        <f t="shared" si="6"/>
        <v>106901.228</v>
      </c>
      <c r="H86" s="21">
        <v>107970.24028</v>
      </c>
      <c r="J86" s="185">
        <f t="shared" si="5"/>
        <v>110129.6450856</v>
      </c>
    </row>
    <row r="87" spans="1:10" x14ac:dyDescent="0.25">
      <c r="A87" s="47"/>
      <c r="B87" s="21">
        <v>105578</v>
      </c>
      <c r="C87" s="21"/>
      <c r="D87" s="185">
        <f t="shared" si="7"/>
        <v>108745.34</v>
      </c>
      <c r="E87" s="185"/>
      <c r="F87" s="224">
        <f t="shared" si="6"/>
        <v>109832.7934</v>
      </c>
      <c r="H87" s="21">
        <v>110931.121334</v>
      </c>
      <c r="J87" s="188">
        <f t="shared" si="5"/>
        <v>113149.74376067999</v>
      </c>
    </row>
    <row r="88" spans="1:10" s="394" customFormat="1" x14ac:dyDescent="0.25">
      <c r="A88" s="602" t="s">
        <v>12</v>
      </c>
      <c r="B88" s="393">
        <v>88349</v>
      </c>
      <c r="C88" s="393"/>
      <c r="D88" s="393">
        <f t="shared" si="7"/>
        <v>90999.47</v>
      </c>
      <c r="E88" s="393"/>
      <c r="F88" s="239">
        <f t="shared" si="6"/>
        <v>91909.464699999997</v>
      </c>
      <c r="H88" s="393">
        <v>92828.559347000002</v>
      </c>
      <c r="J88" s="185">
        <f t="shared" si="5"/>
        <v>94685.130533939999</v>
      </c>
    </row>
    <row r="89" spans="1:10" x14ac:dyDescent="0.25">
      <c r="A89" s="47"/>
      <c r="B89" s="21">
        <v>91449</v>
      </c>
      <c r="C89" s="21"/>
      <c r="D89" s="185">
        <f t="shared" si="7"/>
        <v>94192.47</v>
      </c>
      <c r="E89" s="185"/>
      <c r="F89" s="224">
        <f t="shared" si="6"/>
        <v>95134.394700000004</v>
      </c>
      <c r="H89" s="21">
        <v>96085.738647000006</v>
      </c>
      <c r="J89" s="185">
        <f t="shared" si="5"/>
        <v>98007.453419940008</v>
      </c>
    </row>
    <row r="90" spans="1:10" x14ac:dyDescent="0.25">
      <c r="A90" s="721"/>
      <c r="B90" s="21">
        <v>94551</v>
      </c>
      <c r="C90" s="21"/>
      <c r="D90" s="185">
        <f t="shared" si="7"/>
        <v>97387.53</v>
      </c>
      <c r="E90" s="185"/>
      <c r="F90" s="224">
        <f t="shared" si="6"/>
        <v>98361.405299999999</v>
      </c>
      <c r="H90" s="21">
        <v>99345.019352999996</v>
      </c>
      <c r="J90" s="185">
        <f t="shared" si="5"/>
        <v>101331.91974006</v>
      </c>
    </row>
    <row r="91" spans="1:10" x14ac:dyDescent="0.25">
      <c r="A91" s="47"/>
      <c r="B91" s="21">
        <v>97654</v>
      </c>
      <c r="C91" s="21"/>
      <c r="D91" s="185">
        <f t="shared" si="7"/>
        <v>100583.62</v>
      </c>
      <c r="E91" s="185"/>
      <c r="F91" s="224">
        <f t="shared" si="6"/>
        <v>101589.4562</v>
      </c>
      <c r="H91" s="21">
        <v>102605.350762</v>
      </c>
      <c r="J91" s="185">
        <f t="shared" si="5"/>
        <v>104657.45777724001</v>
      </c>
    </row>
    <row r="92" spans="1:10" x14ac:dyDescent="0.25">
      <c r="A92" s="47"/>
      <c r="B92" s="21">
        <v>100756</v>
      </c>
      <c r="C92" s="21"/>
      <c r="D92" s="185">
        <f t="shared" si="7"/>
        <v>103778.68000000001</v>
      </c>
      <c r="E92" s="185"/>
      <c r="F92" s="224">
        <f t="shared" si="6"/>
        <v>104816.46680000001</v>
      </c>
      <c r="H92" s="21">
        <v>105864.63146800001</v>
      </c>
      <c r="J92" s="185">
        <f t="shared" si="5"/>
        <v>107981.92409736001</v>
      </c>
    </row>
    <row r="93" spans="1:10" x14ac:dyDescent="0.25">
      <c r="A93" s="47"/>
      <c r="B93" s="21">
        <v>103857</v>
      </c>
      <c r="C93" s="21"/>
      <c r="D93" s="185">
        <f t="shared" si="7"/>
        <v>106972.71</v>
      </c>
      <c r="E93" s="185"/>
      <c r="F93" s="224">
        <f t="shared" si="6"/>
        <v>108042.43710000001</v>
      </c>
      <c r="H93" s="21">
        <v>109122.86147100001</v>
      </c>
      <c r="J93" s="185">
        <f t="shared" si="5"/>
        <v>111305.31870042002</v>
      </c>
    </row>
    <row r="94" spans="1:10" x14ac:dyDescent="0.25">
      <c r="A94" s="47"/>
      <c r="B94" s="21">
        <v>107192</v>
      </c>
      <c r="C94" s="21"/>
      <c r="D94" s="185">
        <f t="shared" si="7"/>
        <v>110407.76000000001</v>
      </c>
      <c r="E94" s="185"/>
      <c r="F94" s="224">
        <f t="shared" si="6"/>
        <v>111511.83760000001</v>
      </c>
      <c r="H94" s="21">
        <v>112626.95597600001</v>
      </c>
      <c r="J94" s="185">
        <f t="shared" si="5"/>
        <v>114879.49509552002</v>
      </c>
    </row>
    <row r="95" spans="1:10" x14ac:dyDescent="0.25">
      <c r="A95" s="47"/>
      <c r="B95" s="21">
        <v>110319</v>
      </c>
      <c r="C95" s="21"/>
      <c r="D95" s="185">
        <f t="shared" si="7"/>
        <v>113628.57</v>
      </c>
      <c r="E95" s="185"/>
      <c r="F95" s="224">
        <f t="shared" si="6"/>
        <v>114764.85570000001</v>
      </c>
      <c r="H95" s="21">
        <v>115912.50425700002</v>
      </c>
      <c r="J95" s="185">
        <f t="shared" si="5"/>
        <v>118230.75434214002</v>
      </c>
    </row>
    <row r="96" spans="1:10" x14ac:dyDescent="0.25">
      <c r="A96" s="47"/>
      <c r="B96" s="21">
        <v>113633</v>
      </c>
      <c r="C96" s="21"/>
      <c r="D96" s="185">
        <f t="shared" si="7"/>
        <v>117041.99</v>
      </c>
      <c r="E96" s="185"/>
      <c r="F96" s="224">
        <f t="shared" si="6"/>
        <v>118212.40990000001</v>
      </c>
      <c r="H96" s="21">
        <v>119394.53399900002</v>
      </c>
      <c r="J96" s="188">
        <f t="shared" si="5"/>
        <v>121782.42467898002</v>
      </c>
    </row>
    <row r="97" spans="1:10" s="394" customFormat="1" x14ac:dyDescent="0.25">
      <c r="A97" s="601" t="s">
        <v>77</v>
      </c>
      <c r="B97" s="393">
        <v>54704.077238076556</v>
      </c>
      <c r="C97" s="393"/>
      <c r="D97" s="393">
        <f t="shared" si="7"/>
        <v>56345.199555218853</v>
      </c>
      <c r="E97" s="393"/>
      <c r="F97" s="239">
        <f t="shared" si="6"/>
        <v>56908.651550771043</v>
      </c>
      <c r="H97" s="393">
        <v>57477.738066278755</v>
      </c>
      <c r="J97" s="185">
        <f t="shared" si="5"/>
        <v>58627.292827604331</v>
      </c>
    </row>
    <row r="98" spans="1:10" x14ac:dyDescent="0.25">
      <c r="A98" s="143" t="s">
        <v>76</v>
      </c>
      <c r="B98" s="21">
        <v>64421.990150533959</v>
      </c>
      <c r="C98" s="21"/>
      <c r="D98" s="185">
        <f t="shared" si="7"/>
        <v>66354.649855049982</v>
      </c>
      <c r="E98" s="185"/>
      <c r="F98" s="224">
        <f t="shared" si="6"/>
        <v>67018.196353600477</v>
      </c>
      <c r="H98" s="21">
        <v>67688.378317136478</v>
      </c>
      <c r="J98" s="185">
        <f t="shared" si="5"/>
        <v>69042.145883479214</v>
      </c>
    </row>
    <row r="99" spans="1:10" x14ac:dyDescent="0.25">
      <c r="A99" s="721"/>
      <c r="B99" s="21">
        <v>67869.005570372537</v>
      </c>
      <c r="C99" s="21"/>
      <c r="D99" s="185">
        <f t="shared" si="7"/>
        <v>69905.075737483712</v>
      </c>
      <c r="E99" s="185"/>
      <c r="F99" s="224">
        <f t="shared" si="6"/>
        <v>70604.126494858545</v>
      </c>
      <c r="H99" s="21">
        <v>71310.167759807126</v>
      </c>
      <c r="J99" s="185">
        <f t="shared" si="5"/>
        <v>72736.371115003276</v>
      </c>
    </row>
    <row r="100" spans="1:10" x14ac:dyDescent="0.25">
      <c r="A100" s="119"/>
      <c r="B100" s="21">
        <v>70241.109283423648</v>
      </c>
      <c r="C100" s="21"/>
      <c r="D100" s="185">
        <f t="shared" si="7"/>
        <v>72348.342561926358</v>
      </c>
      <c r="E100" s="185"/>
      <c r="F100" s="224">
        <f t="shared" si="6"/>
        <v>73071.825987545628</v>
      </c>
      <c r="H100" s="21">
        <v>73802.544247421087</v>
      </c>
      <c r="J100" s="185">
        <f t="shared" si="5"/>
        <v>75278.595132369504</v>
      </c>
    </row>
    <row r="101" spans="1:10" x14ac:dyDescent="0.25">
      <c r="A101" s="119"/>
      <c r="B101" s="21">
        <v>73708</v>
      </c>
      <c r="C101" s="21"/>
      <c r="D101" s="185">
        <f t="shared" si="7"/>
        <v>75919.240000000005</v>
      </c>
      <c r="E101" s="185"/>
      <c r="F101" s="224">
        <f t="shared" si="6"/>
        <v>76678.432400000005</v>
      </c>
      <c r="H101" s="21">
        <v>77445.216724000013</v>
      </c>
      <c r="J101" s="185">
        <f t="shared" si="5"/>
        <v>78994.121058480014</v>
      </c>
    </row>
    <row r="102" spans="1:10" x14ac:dyDescent="0.25">
      <c r="A102" s="119"/>
      <c r="B102" s="21">
        <v>77208</v>
      </c>
      <c r="C102" s="21"/>
      <c r="D102" s="185">
        <f t="shared" si="7"/>
        <v>79524.240000000005</v>
      </c>
      <c r="E102" s="185"/>
      <c r="F102" s="224">
        <f t="shared" si="6"/>
        <v>80319.482400000008</v>
      </c>
      <c r="H102" s="21">
        <v>81122.677224000014</v>
      </c>
      <c r="J102" s="185">
        <f t="shared" si="5"/>
        <v>82745.130768480012</v>
      </c>
    </row>
    <row r="103" spans="1:10" x14ac:dyDescent="0.25">
      <c r="A103" s="119"/>
      <c r="B103" s="21">
        <v>80697</v>
      </c>
      <c r="C103" s="21"/>
      <c r="D103" s="185">
        <f t="shared" si="7"/>
        <v>83117.91</v>
      </c>
      <c r="E103" s="185"/>
      <c r="F103" s="224">
        <f t="shared" si="6"/>
        <v>83949.089099999997</v>
      </c>
      <c r="G103" s="53"/>
      <c r="H103" s="21">
        <v>84788.579990999991</v>
      </c>
      <c r="J103" s="185">
        <f t="shared" si="5"/>
        <v>86484.351590819992</v>
      </c>
    </row>
    <row r="104" spans="1:10" x14ac:dyDescent="0.25">
      <c r="A104" s="119"/>
      <c r="B104" s="21">
        <v>84185</v>
      </c>
      <c r="C104" s="21"/>
      <c r="D104" s="185">
        <f t="shared" si="7"/>
        <v>86710.55</v>
      </c>
      <c r="E104" s="185"/>
      <c r="F104" s="224">
        <f t="shared" si="6"/>
        <v>87577.655500000008</v>
      </c>
      <c r="G104" s="53"/>
      <c r="H104" s="21">
        <v>88453.432055000012</v>
      </c>
      <c r="J104" s="185">
        <f t="shared" si="5"/>
        <v>90222.500696100018</v>
      </c>
    </row>
    <row r="105" spans="1:10" x14ac:dyDescent="0.25">
      <c r="A105" s="119"/>
      <c r="B105" s="21">
        <v>87670</v>
      </c>
      <c r="C105" s="21"/>
      <c r="D105" s="185">
        <f t="shared" si="7"/>
        <v>90300.1</v>
      </c>
      <c r="E105" s="185"/>
      <c r="F105" s="224">
        <f t="shared" si="6"/>
        <v>91203.10100000001</v>
      </c>
      <c r="G105" s="53"/>
      <c r="H105" s="21">
        <v>92115.132010000016</v>
      </c>
      <c r="J105" s="185">
        <f t="shared" si="5"/>
        <v>93957.434650200012</v>
      </c>
    </row>
    <row r="106" spans="1:10" x14ac:dyDescent="0.25">
      <c r="D106" s="185"/>
      <c r="E106" s="185"/>
      <c r="F106" s="185"/>
      <c r="G106" s="53"/>
    </row>
    <row r="107" spans="1:10" x14ac:dyDescent="0.25">
      <c r="D107" s="53"/>
      <c r="E107" s="53"/>
      <c r="F107" s="53"/>
      <c r="G107" s="53"/>
    </row>
    <row r="108" spans="1:10" x14ac:dyDescent="0.25">
      <c r="D108" s="53"/>
      <c r="E108" s="53"/>
      <c r="F108" s="53"/>
      <c r="G108" s="53"/>
    </row>
    <row r="109" spans="1:10" x14ac:dyDescent="0.25">
      <c r="D109" s="53"/>
      <c r="E109" s="53"/>
      <c r="F109" s="53"/>
      <c r="G109" s="53"/>
    </row>
    <row r="121" spans="1:7" s="32" customFormat="1" ht="30.75" customHeight="1" thickBot="1" x14ac:dyDescent="0.3">
      <c r="A121" s="724" t="s">
        <v>324</v>
      </c>
      <c r="B121" s="725"/>
      <c r="C121" s="725"/>
      <c r="D121" s="725"/>
      <c r="E121" s="725"/>
      <c r="F121" s="725"/>
      <c r="G121" s="726"/>
    </row>
    <row r="122" spans="1:7" ht="16.2" thickTop="1" x14ac:dyDescent="0.25"/>
  </sheetData>
  <mergeCells count="1">
    <mergeCell ref="A121:G121"/>
  </mergeCells>
  <phoneticPr fontId="3" type="noConversion"/>
  <hyperlinks>
    <hyperlink ref="A121" location="'Table of Contents'!A1" display="Link to Table of Contents "/>
  </hyperlinks>
  <pageMargins left="0.74803149606299213" right="0.74803149606299213" top="0.98425196850393704" bottom="0.98425196850393704" header="0.51181102362204722" footer="0.51181102362204722"/>
  <pageSetup paperSize="9" scale="35" fitToHeight="0" orientation="portrait" useFirstPageNumber="1" r:id="rId1"/>
  <headerFooter alignWithMargins="0">
    <oddFooter>&amp;C&amp;"Comic Sans MS,Regular"&amp;9&amp;F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CD76"/>
  <sheetViews>
    <sheetView zoomScaleNormal="100" workbookViewId="0">
      <pane ySplit="2" topLeftCell="A42" activePane="bottomLeft" state="frozen"/>
      <selection pane="bottomLeft" activeCell="O72" sqref="O72"/>
    </sheetView>
  </sheetViews>
  <sheetFormatPr defaultColWidth="8.81640625" defaultRowHeight="15.6" x14ac:dyDescent="0.3"/>
  <cols>
    <col min="1" max="1" width="32.54296875" style="3" customWidth="1"/>
    <col min="2" max="2" width="17.08984375" style="20" hidden="1" customWidth="1"/>
    <col min="3" max="3" width="17.7265625" style="20" hidden="1" customWidth="1"/>
    <col min="4" max="5" width="17.08984375" style="3" hidden="1" customWidth="1"/>
    <col min="6" max="6" width="12.7265625" style="3" hidden="1" customWidth="1"/>
    <col min="7" max="7" width="20.81640625" style="3" hidden="1" customWidth="1"/>
    <col min="8" max="8" width="13.26953125" style="3" hidden="1" customWidth="1"/>
    <col min="9" max="9" width="23.453125" style="3" hidden="1" customWidth="1"/>
    <col min="10" max="11" width="13" style="20" customWidth="1"/>
    <col min="12" max="16384" width="8.81640625" style="3"/>
  </cols>
  <sheetData>
    <row r="1" spans="1:82" s="41" customFormat="1" ht="28.5" customHeight="1" x14ac:dyDescent="0.25">
      <c r="A1" s="218" t="s">
        <v>127</v>
      </c>
      <c r="B1" s="25">
        <v>44470</v>
      </c>
      <c r="C1" s="41" t="s">
        <v>133</v>
      </c>
      <c r="D1" s="25">
        <v>44593</v>
      </c>
      <c r="E1" s="41" t="s">
        <v>135</v>
      </c>
      <c r="F1" s="210">
        <v>44594</v>
      </c>
      <c r="G1" s="180" t="s">
        <v>154</v>
      </c>
      <c r="H1" s="221">
        <v>44835</v>
      </c>
      <c r="I1" s="221" t="s">
        <v>157</v>
      </c>
      <c r="J1" s="221">
        <v>44986</v>
      </c>
      <c r="K1" s="338" t="s">
        <v>371</v>
      </c>
    </row>
    <row r="2" spans="1:82" s="5" customFormat="1" ht="18.75" hidden="1" customHeight="1" x14ac:dyDescent="0.3">
      <c r="A2" s="6" t="s">
        <v>75</v>
      </c>
      <c r="B2" s="24"/>
      <c r="C2" s="24"/>
      <c r="J2" s="225">
        <f>H2*1.02</f>
        <v>0</v>
      </c>
      <c r="K2" s="225">
        <f>I2*1.02</f>
        <v>0</v>
      </c>
    </row>
    <row r="3" spans="1:82" s="132" customFormat="1" ht="18.75" customHeight="1" x14ac:dyDescent="0.3">
      <c r="A3" s="128" t="s">
        <v>13</v>
      </c>
      <c r="B3" s="129">
        <v>51340.146264512412</v>
      </c>
      <c r="D3" s="131">
        <f>B3*1.01</f>
        <v>51853.547727157536</v>
      </c>
      <c r="E3" s="131"/>
      <c r="F3" s="383">
        <f>D3*1.03</f>
        <v>53409.154158972262</v>
      </c>
      <c r="G3" s="383"/>
      <c r="H3" s="223">
        <f>IF(F3*0.01&lt;500,F3+500,F3*1.01)</f>
        <v>53943.245700561987</v>
      </c>
      <c r="I3" s="223"/>
      <c r="J3" s="552">
        <f t="shared" ref="J3:K54" si="0">H3*1.02</f>
        <v>55022.110614573226</v>
      </c>
      <c r="K3" s="552"/>
      <c r="L3" s="197"/>
      <c r="N3" s="197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82" ht="18.75" customHeight="1" x14ac:dyDescent="0.35">
      <c r="A4" s="2"/>
      <c r="B4" s="40">
        <v>52595.314863587068</v>
      </c>
      <c r="D4" s="76">
        <f t="shared" ref="D4:D54" si="1">B4*1.01</f>
        <v>53121.268012222936</v>
      </c>
      <c r="E4" s="382"/>
      <c r="F4" s="52">
        <f t="shared" ref="F4:F54" si="2">D4*1.03</f>
        <v>54714.906052589628</v>
      </c>
      <c r="G4" s="52"/>
      <c r="H4" s="224">
        <f t="shared" ref="H4:I54" si="3">IF(F4*0.01&lt;500,F4+500,F4*1.01)</f>
        <v>55262.055113115523</v>
      </c>
      <c r="J4" s="552">
        <f t="shared" si="0"/>
        <v>56367.296215377835</v>
      </c>
      <c r="K4" s="552"/>
      <c r="L4" s="198"/>
    </row>
    <row r="5" spans="1:82" ht="18.75" customHeight="1" x14ac:dyDescent="0.35">
      <c r="A5" s="2"/>
      <c r="B5" s="40">
        <v>54062.150980551378</v>
      </c>
      <c r="D5" s="76">
        <f t="shared" si="1"/>
        <v>54602.772490356889</v>
      </c>
      <c r="E5" s="382"/>
      <c r="F5" s="52">
        <f t="shared" si="2"/>
        <v>56240.855665067596</v>
      </c>
      <c r="G5" s="52"/>
      <c r="H5" s="224">
        <f t="shared" si="3"/>
        <v>56803.264221718273</v>
      </c>
      <c r="J5" s="552">
        <f t="shared" si="0"/>
        <v>57939.329506152637</v>
      </c>
      <c r="K5" s="552"/>
      <c r="L5" s="198"/>
    </row>
    <row r="6" spans="1:82" ht="18.75" customHeight="1" x14ac:dyDescent="0.35">
      <c r="A6" s="2"/>
      <c r="B6" s="40">
        <v>55533.932600270113</v>
      </c>
      <c r="D6" s="76">
        <f t="shared" si="1"/>
        <v>56089.271926272813</v>
      </c>
      <c r="E6" s="382"/>
      <c r="F6" s="52">
        <f t="shared" si="2"/>
        <v>57771.950084060998</v>
      </c>
      <c r="G6" s="52"/>
      <c r="H6" s="224">
        <f t="shared" si="3"/>
        <v>58349.669584901611</v>
      </c>
      <c r="J6" s="552">
        <f t="shared" si="0"/>
        <v>59516.66297659964</v>
      </c>
      <c r="K6" s="552"/>
      <c r="L6" s="198"/>
    </row>
    <row r="7" spans="1:82" ht="18.75" customHeight="1" x14ac:dyDescent="0.35">
      <c r="A7" s="2"/>
      <c r="B7" s="40">
        <v>57007.692421090622</v>
      </c>
      <c r="D7" s="76">
        <f t="shared" si="1"/>
        <v>57577.769345301531</v>
      </c>
      <c r="E7" s="382"/>
      <c r="F7" s="52">
        <f t="shared" si="2"/>
        <v>59305.102425660582</v>
      </c>
      <c r="G7" s="52"/>
      <c r="H7" s="224">
        <f t="shared" si="3"/>
        <v>59898.15344991719</v>
      </c>
      <c r="J7" s="552">
        <f t="shared" si="0"/>
        <v>61096.116518915536</v>
      </c>
      <c r="K7" s="552"/>
      <c r="L7" s="198"/>
    </row>
    <row r="8" spans="1:82" ht="18.75" customHeight="1" x14ac:dyDescent="0.35">
      <c r="A8" s="2"/>
      <c r="B8" s="40">
        <v>58325.174354871124</v>
      </c>
      <c r="D8" s="76">
        <f t="shared" si="1"/>
        <v>58908.426098419834</v>
      </c>
      <c r="E8" s="382"/>
      <c r="F8" s="52">
        <f t="shared" si="2"/>
        <v>60675.678881372427</v>
      </c>
      <c r="G8" s="52"/>
      <c r="H8" s="224">
        <f t="shared" si="3"/>
        <v>61282.435670186154</v>
      </c>
      <c r="J8" s="552">
        <f t="shared" si="0"/>
        <v>62508.084383589878</v>
      </c>
      <c r="K8" s="552"/>
      <c r="L8" s="198"/>
    </row>
    <row r="9" spans="1:82" ht="18.75" customHeight="1" x14ac:dyDescent="0.35">
      <c r="A9" s="2"/>
      <c r="B9" s="40">
        <v>59666.394701872865</v>
      </c>
      <c r="D9" s="76">
        <f t="shared" si="1"/>
        <v>60263.058648891594</v>
      </c>
      <c r="E9" s="382"/>
      <c r="F9" s="52">
        <f t="shared" si="2"/>
        <v>62070.950408358345</v>
      </c>
      <c r="G9" s="52"/>
      <c r="H9" s="224">
        <f t="shared" si="3"/>
        <v>62691.65991244193</v>
      </c>
      <c r="J9" s="552">
        <f t="shared" si="0"/>
        <v>63945.493110690768</v>
      </c>
      <c r="K9" s="552"/>
      <c r="L9" s="198"/>
    </row>
    <row r="10" spans="1:82" ht="18.75" customHeight="1" x14ac:dyDescent="0.35">
      <c r="A10" s="2"/>
      <c r="B10" s="40">
        <v>60971.018328491831</v>
      </c>
      <c r="D10" s="76">
        <f t="shared" si="1"/>
        <v>61580.728511776753</v>
      </c>
      <c r="E10" s="382"/>
      <c r="F10" s="52">
        <f t="shared" si="2"/>
        <v>63428.15036713006</v>
      </c>
      <c r="G10" s="52"/>
      <c r="H10" s="224">
        <f t="shared" si="3"/>
        <v>64062.43187080136</v>
      </c>
      <c r="J10" s="552">
        <f t="shared" si="0"/>
        <v>65343.680508217389</v>
      </c>
      <c r="K10" s="552"/>
      <c r="L10" s="198"/>
    </row>
    <row r="11" spans="1:82" ht="18.75" customHeight="1" x14ac:dyDescent="0.35">
      <c r="A11" s="2"/>
      <c r="B11" s="40">
        <v>62269.707351805475</v>
      </c>
      <c r="D11" s="76">
        <f t="shared" si="1"/>
        <v>62892.404425323533</v>
      </c>
      <c r="E11" s="382"/>
      <c r="F11" s="52">
        <f t="shared" si="2"/>
        <v>64779.176558083243</v>
      </c>
      <c r="G11" s="52"/>
      <c r="H11" s="224">
        <f t="shared" si="3"/>
        <v>65426.968323664078</v>
      </c>
      <c r="J11" s="552">
        <f t="shared" si="0"/>
        <v>66735.507690137354</v>
      </c>
      <c r="K11" s="552"/>
      <c r="L11" s="198"/>
    </row>
    <row r="12" spans="1:82" ht="18.75" customHeight="1" x14ac:dyDescent="0.3">
      <c r="A12" s="6" t="s">
        <v>14</v>
      </c>
      <c r="B12" s="40">
        <v>64502.107295155743</v>
      </c>
      <c r="D12" s="76">
        <f t="shared" si="1"/>
        <v>65147.128368107304</v>
      </c>
      <c r="E12" s="382"/>
      <c r="F12" s="52">
        <f t="shared" si="2"/>
        <v>67101.54221915052</v>
      </c>
      <c r="G12" s="52"/>
      <c r="H12" s="224">
        <f t="shared" si="3"/>
        <v>67772.55764134202</v>
      </c>
      <c r="J12" s="552">
        <f t="shared" si="0"/>
        <v>69128.008794168869</v>
      </c>
      <c r="K12" s="552"/>
      <c r="L12" s="198"/>
    </row>
    <row r="13" spans="1:82" ht="18.75" customHeight="1" x14ac:dyDescent="0.3">
      <c r="A13" s="6" t="s">
        <v>15</v>
      </c>
      <c r="B13" s="40">
        <v>66743.409143463985</v>
      </c>
      <c r="D13" s="77">
        <f t="shared" si="1"/>
        <v>67410.843234898624</v>
      </c>
      <c r="E13" s="127"/>
      <c r="F13" s="441">
        <f t="shared" si="2"/>
        <v>69433.168531945586</v>
      </c>
      <c r="G13" s="441"/>
      <c r="H13" s="224">
        <f t="shared" si="3"/>
        <v>70127.500217265042</v>
      </c>
      <c r="J13" s="552">
        <f t="shared" si="0"/>
        <v>71530.050221610349</v>
      </c>
      <c r="K13" s="552"/>
      <c r="L13" s="198"/>
    </row>
    <row r="14" spans="1:82" s="23" customFormat="1" ht="18.75" customHeight="1" x14ac:dyDescent="0.3">
      <c r="A14" s="604" t="s">
        <v>16</v>
      </c>
      <c r="B14" s="238">
        <v>49041.227798009379</v>
      </c>
      <c r="C14" s="394"/>
      <c r="D14" s="165">
        <f t="shared" si="1"/>
        <v>49531.640075989475</v>
      </c>
      <c r="E14" s="605"/>
      <c r="F14" s="606">
        <f t="shared" si="2"/>
        <v>51017.589278269159</v>
      </c>
      <c r="G14" s="606"/>
      <c r="H14" s="239">
        <f t="shared" si="3"/>
        <v>51527.765171051848</v>
      </c>
      <c r="J14" s="561">
        <f t="shared" si="0"/>
        <v>52558.320474472886</v>
      </c>
      <c r="K14" s="561"/>
      <c r="BV14" s="607"/>
      <c r="BX14" s="607"/>
      <c r="BY14" s="607"/>
      <c r="BZ14" s="607"/>
      <c r="CA14" s="607"/>
      <c r="CB14" s="607"/>
      <c r="CC14" s="607"/>
      <c r="CD14" s="607"/>
    </row>
    <row r="15" spans="1:82" ht="18.75" customHeight="1" x14ac:dyDescent="0.35">
      <c r="A15" s="2"/>
      <c r="B15" s="40">
        <v>50210.520924502627</v>
      </c>
      <c r="D15" s="76">
        <f t="shared" si="1"/>
        <v>50712.626133747654</v>
      </c>
      <c r="E15" s="382"/>
      <c r="F15" s="52">
        <f t="shared" si="2"/>
        <v>52234.004917760081</v>
      </c>
      <c r="G15" s="52"/>
      <c r="H15" s="385">
        <f t="shared" si="3"/>
        <v>52756.344966937686</v>
      </c>
      <c r="J15" s="552">
        <f t="shared" si="0"/>
        <v>53811.471866276443</v>
      </c>
      <c r="K15" s="552"/>
      <c r="BV15" s="198"/>
    </row>
    <row r="16" spans="1:82" ht="18.75" customHeight="1" x14ac:dyDescent="0.35">
      <c r="A16" s="2"/>
      <c r="B16" s="40">
        <v>51634.898228676517</v>
      </c>
      <c r="D16" s="76">
        <f t="shared" si="1"/>
        <v>52151.24721096328</v>
      </c>
      <c r="E16" s="382"/>
      <c r="F16" s="52">
        <f t="shared" si="2"/>
        <v>53715.784627292182</v>
      </c>
      <c r="G16" s="52"/>
      <c r="H16" s="385">
        <f t="shared" si="3"/>
        <v>54252.942473565105</v>
      </c>
      <c r="J16" s="552">
        <f t="shared" si="0"/>
        <v>55338.001323036406</v>
      </c>
      <c r="K16" s="552"/>
      <c r="BV16" s="198"/>
    </row>
    <row r="17" spans="1:74" ht="18.75" customHeight="1" x14ac:dyDescent="0.35">
      <c r="A17" s="2"/>
      <c r="B17" s="40">
        <v>54316.349822129145</v>
      </c>
      <c r="D17" s="77">
        <f t="shared" si="1"/>
        <v>54859.513320350437</v>
      </c>
      <c r="E17" s="384"/>
      <c r="F17" s="52">
        <f t="shared" si="2"/>
        <v>56505.298719960949</v>
      </c>
      <c r="G17" s="52"/>
      <c r="H17" s="385">
        <f t="shared" si="3"/>
        <v>57070.35170716056</v>
      </c>
      <c r="J17" s="552">
        <f t="shared" si="0"/>
        <v>58211.758741303769</v>
      </c>
      <c r="K17" s="552"/>
      <c r="BV17" s="198"/>
    </row>
    <row r="18" spans="1:74" ht="18.75" customHeight="1" x14ac:dyDescent="0.35">
      <c r="A18" s="2"/>
      <c r="B18" s="40">
        <v>55917.703614013983</v>
      </c>
      <c r="D18" s="76">
        <f t="shared" si="1"/>
        <v>56476.880650154126</v>
      </c>
      <c r="E18" s="382"/>
      <c r="F18" s="52">
        <f t="shared" si="2"/>
        <v>58171.18706965875</v>
      </c>
      <c r="G18" s="52"/>
      <c r="H18" s="385">
        <f t="shared" si="3"/>
        <v>58752.898940355335</v>
      </c>
      <c r="J18" s="552">
        <f t="shared" si="0"/>
        <v>59927.95691916244</v>
      </c>
      <c r="K18" s="552"/>
      <c r="BV18" s="198"/>
    </row>
    <row r="19" spans="1:74" ht="18.75" customHeight="1" x14ac:dyDescent="0.3">
      <c r="A19" s="6" t="s">
        <v>14</v>
      </c>
      <c r="B19" s="40">
        <v>57909.752123498882</v>
      </c>
      <c r="D19" s="76">
        <f t="shared" si="1"/>
        <v>58488.849644733869</v>
      </c>
      <c r="E19" s="382"/>
      <c r="F19" s="52">
        <f t="shared" si="2"/>
        <v>60243.515134075889</v>
      </c>
      <c r="G19" s="52"/>
      <c r="H19" s="385">
        <f t="shared" si="3"/>
        <v>60845.950285416649</v>
      </c>
      <c r="J19" s="552">
        <f t="shared" si="0"/>
        <v>62062.869291124982</v>
      </c>
      <c r="K19" s="552"/>
      <c r="BV19" s="198"/>
    </row>
    <row r="20" spans="1:74" ht="18.75" customHeight="1" x14ac:dyDescent="0.3">
      <c r="A20" s="6" t="s">
        <v>15</v>
      </c>
      <c r="B20" s="40">
        <v>59913.669839594426</v>
      </c>
      <c r="D20" s="77">
        <f t="shared" si="1"/>
        <v>60512.806537990371</v>
      </c>
      <c r="E20" s="127"/>
      <c r="F20" s="441">
        <f t="shared" si="2"/>
        <v>62328.190734130083</v>
      </c>
      <c r="G20" s="441"/>
      <c r="H20" s="224">
        <f t="shared" si="3"/>
        <v>62951.472641471388</v>
      </c>
      <c r="J20" s="552">
        <f t="shared" si="0"/>
        <v>64210.502094300813</v>
      </c>
      <c r="K20" s="552"/>
      <c r="BV20" s="198"/>
    </row>
    <row r="21" spans="1:74" s="23" customFormat="1" ht="18.75" customHeight="1" x14ac:dyDescent="0.3">
      <c r="A21" s="604" t="s">
        <v>17</v>
      </c>
      <c r="B21" s="238">
        <v>44132.93872767088</v>
      </c>
      <c r="C21" s="394"/>
      <c r="D21" s="165">
        <f t="shared" si="1"/>
        <v>44574.26811494759</v>
      </c>
      <c r="E21" s="605"/>
      <c r="F21" s="606">
        <f t="shared" si="2"/>
        <v>45911.496158396018</v>
      </c>
      <c r="G21" s="606"/>
      <c r="H21" s="239">
        <f t="shared" si="3"/>
        <v>46411.496158396018</v>
      </c>
      <c r="I21" s="607"/>
      <c r="J21" s="561">
        <f t="shared" si="0"/>
        <v>47339.726081563938</v>
      </c>
      <c r="K21" s="561"/>
      <c r="L21" s="607"/>
      <c r="M21" s="607"/>
      <c r="N21" s="607"/>
      <c r="O21" s="607"/>
      <c r="P21" s="607"/>
      <c r="Q21" s="607"/>
    </row>
    <row r="22" spans="1:74" ht="18.75" customHeight="1" x14ac:dyDescent="0.35">
      <c r="A22" s="2"/>
      <c r="B22" s="40">
        <v>45520.617421340001</v>
      </c>
      <c r="D22" s="76">
        <f t="shared" si="1"/>
        <v>45975.823595553404</v>
      </c>
      <c r="E22" s="382"/>
      <c r="F22" s="52">
        <f t="shared" si="2"/>
        <v>47355.098303420004</v>
      </c>
      <c r="G22" s="52"/>
      <c r="H22" s="224">
        <f t="shared" si="3"/>
        <v>47855.098303420004</v>
      </c>
      <c r="I22" s="198"/>
      <c r="J22" s="552">
        <f t="shared" si="0"/>
        <v>48812.200269488407</v>
      </c>
      <c r="K22" s="552"/>
    </row>
    <row r="23" spans="1:74" ht="18.75" customHeight="1" x14ac:dyDescent="0.35">
      <c r="A23" s="2"/>
      <c r="B23" s="40">
        <v>46909.275422485254</v>
      </c>
      <c r="D23" s="76">
        <f t="shared" si="1"/>
        <v>47378.368176710108</v>
      </c>
      <c r="E23" s="382"/>
      <c r="F23" s="52">
        <f t="shared" si="2"/>
        <v>48799.719222011416</v>
      </c>
      <c r="G23" s="52"/>
      <c r="H23" s="224">
        <f t="shared" si="3"/>
        <v>49299.719222011416</v>
      </c>
      <c r="I23" s="198"/>
      <c r="J23" s="552">
        <f t="shared" si="0"/>
        <v>50285.713606451645</v>
      </c>
      <c r="K23" s="552"/>
    </row>
    <row r="24" spans="1:74" ht="18.75" customHeight="1" x14ac:dyDescent="0.35">
      <c r="A24" s="2"/>
      <c r="B24" s="40">
        <v>48297.9334236305</v>
      </c>
      <c r="D24" s="76">
        <f t="shared" si="1"/>
        <v>48780.912757866805</v>
      </c>
      <c r="E24" s="382"/>
      <c r="F24" s="52">
        <f t="shared" si="2"/>
        <v>50244.340140602813</v>
      </c>
      <c r="G24" s="52"/>
      <c r="H24" s="224">
        <f t="shared" si="3"/>
        <v>50746.783542008845</v>
      </c>
      <c r="I24" s="198"/>
      <c r="J24" s="552">
        <f t="shared" si="0"/>
        <v>51761.719212849021</v>
      </c>
      <c r="K24" s="552"/>
    </row>
    <row r="25" spans="1:74" ht="18.75" customHeight="1" x14ac:dyDescent="0.35">
      <c r="A25" s="2"/>
      <c r="B25" s="40">
        <v>49685.612117299635</v>
      </c>
      <c r="D25" s="76">
        <f t="shared" si="1"/>
        <v>50182.468238472633</v>
      </c>
      <c r="E25" s="382"/>
      <c r="F25" s="52">
        <f t="shared" si="2"/>
        <v>51687.942285626814</v>
      </c>
      <c r="G25" s="52"/>
      <c r="H25" s="224">
        <f t="shared" si="3"/>
        <v>52204.821708483083</v>
      </c>
      <c r="I25" s="198"/>
      <c r="J25" s="552">
        <f t="shared" si="0"/>
        <v>53248.918142652743</v>
      </c>
      <c r="K25" s="552"/>
    </row>
    <row r="26" spans="1:74" ht="18.75" customHeight="1" x14ac:dyDescent="0.3">
      <c r="A26" s="6" t="s">
        <v>14</v>
      </c>
      <c r="B26" s="21">
        <v>51301.571343027848</v>
      </c>
      <c r="D26" s="76">
        <f t="shared" si="1"/>
        <v>51814.587056458127</v>
      </c>
      <c r="E26" s="382"/>
      <c r="F26" s="52">
        <f t="shared" si="2"/>
        <v>53369.024668151869</v>
      </c>
      <c r="G26" s="52"/>
      <c r="H26" s="224">
        <f t="shared" si="3"/>
        <v>53902.714914833392</v>
      </c>
      <c r="I26" s="198"/>
      <c r="J26" s="552">
        <f t="shared" si="0"/>
        <v>54980.769213130057</v>
      </c>
      <c r="K26" s="552"/>
    </row>
    <row r="27" spans="1:74" ht="18.75" customHeight="1" x14ac:dyDescent="0.3">
      <c r="A27" s="6" t="s">
        <v>15</v>
      </c>
      <c r="B27" s="21">
        <v>52924.685347032195</v>
      </c>
      <c r="D27" s="77">
        <f t="shared" si="1"/>
        <v>53453.932200502517</v>
      </c>
      <c r="E27" s="127"/>
      <c r="F27" s="441">
        <f t="shared" si="2"/>
        <v>55057.550166517591</v>
      </c>
      <c r="G27" s="441"/>
      <c r="H27" s="224">
        <f t="shared" si="3"/>
        <v>55608.125668182765</v>
      </c>
      <c r="I27" s="198"/>
      <c r="J27" s="552">
        <f t="shared" si="0"/>
        <v>56720.288181546421</v>
      </c>
      <c r="K27" s="552"/>
    </row>
    <row r="28" spans="1:74" s="23" customFormat="1" ht="18.75" customHeight="1" x14ac:dyDescent="0.3">
      <c r="A28" s="604" t="s">
        <v>18</v>
      </c>
      <c r="B28" s="238">
        <v>32012.616505941725</v>
      </c>
      <c r="C28" s="394"/>
      <c r="D28" s="165">
        <f t="shared" si="1"/>
        <v>32332.742671001142</v>
      </c>
      <c r="E28" s="605"/>
      <c r="F28" s="606">
        <f t="shared" si="2"/>
        <v>33302.724951131175</v>
      </c>
      <c r="G28" s="606"/>
      <c r="H28" s="239">
        <f t="shared" si="3"/>
        <v>33802.724951131175</v>
      </c>
      <c r="J28" s="561">
        <f t="shared" si="0"/>
        <v>34478.779450153801</v>
      </c>
      <c r="K28" s="561"/>
      <c r="L28" s="607"/>
      <c r="M28" s="607"/>
      <c r="N28" s="607"/>
      <c r="O28" s="607"/>
      <c r="P28" s="607"/>
      <c r="Q28" s="607"/>
      <c r="R28" s="607"/>
      <c r="S28" s="607"/>
    </row>
    <row r="29" spans="1:74" ht="18.75" customHeight="1" x14ac:dyDescent="0.35">
      <c r="A29" s="8"/>
      <c r="B29" s="40">
        <v>34007.137634465005</v>
      </c>
      <c r="D29" s="76">
        <f t="shared" si="1"/>
        <v>34347.209010809653</v>
      </c>
      <c r="E29" s="382"/>
      <c r="F29" s="52">
        <f t="shared" si="2"/>
        <v>35377.625281133944</v>
      </c>
      <c r="G29" s="52"/>
      <c r="H29" s="224">
        <f t="shared" si="3"/>
        <v>35877.625281133944</v>
      </c>
      <c r="J29" s="552">
        <f t="shared" si="0"/>
        <v>36595.17778675662</v>
      </c>
      <c r="K29" s="552"/>
    </row>
    <row r="30" spans="1:74" ht="18.75" customHeight="1" x14ac:dyDescent="0.35">
      <c r="A30" s="8"/>
      <c r="B30" s="40">
        <v>35838.204404892131</v>
      </c>
      <c r="D30" s="76">
        <f t="shared" si="1"/>
        <v>36196.586448941052</v>
      </c>
      <c r="E30" s="382"/>
      <c r="F30" s="52">
        <f t="shared" si="2"/>
        <v>37282.484042409284</v>
      </c>
      <c r="G30" s="52"/>
      <c r="H30" s="224">
        <f t="shared" si="3"/>
        <v>37782.484042409284</v>
      </c>
      <c r="J30" s="552">
        <f t="shared" si="0"/>
        <v>38538.133723257473</v>
      </c>
      <c r="K30" s="552"/>
    </row>
    <row r="31" spans="1:74" ht="18.75" customHeight="1" x14ac:dyDescent="0.35">
      <c r="A31" s="2"/>
      <c r="B31" s="40">
        <v>37442.310050784879</v>
      </c>
      <c r="D31" s="76">
        <f t="shared" si="1"/>
        <v>37816.733151292727</v>
      </c>
      <c r="E31" s="382"/>
      <c r="F31" s="52">
        <f t="shared" si="2"/>
        <v>38951.23514583151</v>
      </c>
      <c r="G31" s="52"/>
      <c r="H31" s="224">
        <f t="shared" si="3"/>
        <v>39451.23514583151</v>
      </c>
      <c r="J31" s="552">
        <f t="shared" si="0"/>
        <v>40240.259848748137</v>
      </c>
      <c r="K31" s="552"/>
    </row>
    <row r="32" spans="1:74" ht="18.75" customHeight="1" x14ac:dyDescent="0.35">
      <c r="A32" s="2"/>
      <c r="B32" s="40">
        <v>38989.615863062376</v>
      </c>
      <c r="D32" s="76">
        <f t="shared" si="1"/>
        <v>39379.512021693001</v>
      </c>
      <c r="E32" s="382"/>
      <c r="F32" s="52">
        <f t="shared" si="2"/>
        <v>40560.897382343792</v>
      </c>
      <c r="G32" s="52"/>
      <c r="H32" s="224">
        <f t="shared" si="3"/>
        <v>41060.897382343792</v>
      </c>
      <c r="J32" s="552">
        <f t="shared" si="0"/>
        <v>41882.115329990665</v>
      </c>
      <c r="K32" s="552"/>
    </row>
    <row r="33" spans="1:18" ht="18.75" customHeight="1" x14ac:dyDescent="0.35">
      <c r="A33" s="2"/>
      <c r="B33" s="40">
        <v>41082.395939541508</v>
      </c>
      <c r="D33" s="76">
        <f t="shared" si="1"/>
        <v>41493.219898936921</v>
      </c>
      <c r="E33" s="382"/>
      <c r="F33" s="52">
        <f t="shared" si="2"/>
        <v>42738.016495905031</v>
      </c>
      <c r="G33" s="52"/>
      <c r="H33" s="224">
        <f t="shared" si="3"/>
        <v>43238.016495905031</v>
      </c>
      <c r="J33" s="552">
        <f t="shared" si="0"/>
        <v>44102.77682582313</v>
      </c>
      <c r="K33" s="552"/>
    </row>
    <row r="34" spans="1:18" ht="18.75" customHeight="1" x14ac:dyDescent="0.35">
      <c r="A34" s="2"/>
      <c r="B34" s="40">
        <v>42595.425990154632</v>
      </c>
      <c r="D34" s="76">
        <f t="shared" si="1"/>
        <v>43021.38025005618</v>
      </c>
      <c r="E34" s="382"/>
      <c r="F34" s="52">
        <f t="shared" si="2"/>
        <v>44312.021657557867</v>
      </c>
      <c r="G34" s="52"/>
      <c r="H34" s="224">
        <f t="shared" si="3"/>
        <v>44812.021657557867</v>
      </c>
      <c r="J34" s="552">
        <f t="shared" si="0"/>
        <v>45708.262090709024</v>
      </c>
      <c r="K34" s="552"/>
    </row>
    <row r="35" spans="1:18" ht="18.75" customHeight="1" x14ac:dyDescent="0.35">
      <c r="A35" s="2"/>
      <c r="B35" s="40">
        <v>44132.93872767088</v>
      </c>
      <c r="D35" s="76">
        <f t="shared" si="1"/>
        <v>44574.26811494759</v>
      </c>
      <c r="E35" s="382"/>
      <c r="F35" s="52">
        <f t="shared" si="2"/>
        <v>45911.496158396018</v>
      </c>
      <c r="G35" s="52"/>
      <c r="H35" s="224">
        <f t="shared" si="3"/>
        <v>46411.496158396018</v>
      </c>
      <c r="J35" s="552">
        <f t="shared" si="0"/>
        <v>47339.726081563938</v>
      </c>
      <c r="K35" s="552"/>
    </row>
    <row r="36" spans="1:18" ht="18.75" customHeight="1" x14ac:dyDescent="0.3">
      <c r="A36" s="6" t="s">
        <v>14</v>
      </c>
      <c r="B36" s="40">
        <v>45546.079415719258</v>
      </c>
      <c r="D36" s="76">
        <f t="shared" si="1"/>
        <v>46001.540209876453</v>
      </c>
      <c r="E36" s="382"/>
      <c r="F36" s="52">
        <f t="shared" si="2"/>
        <v>47381.586416172751</v>
      </c>
      <c r="G36" s="52"/>
      <c r="H36" s="224">
        <f t="shared" si="3"/>
        <v>47881.586416172751</v>
      </c>
      <c r="J36" s="552">
        <f t="shared" si="0"/>
        <v>48839.218144496204</v>
      </c>
      <c r="K36" s="552"/>
    </row>
    <row r="37" spans="1:18" ht="18.75" customHeight="1" x14ac:dyDescent="0.3">
      <c r="A37" s="6" t="s">
        <v>15</v>
      </c>
      <c r="B37" s="40">
        <v>46966.075256100507</v>
      </c>
      <c r="D37" s="77">
        <f t="shared" si="1"/>
        <v>47435.736008661515</v>
      </c>
      <c r="E37" s="127"/>
      <c r="F37" s="441">
        <f t="shared" si="2"/>
        <v>48858.80808892136</v>
      </c>
      <c r="G37" s="441"/>
      <c r="H37" s="224">
        <f t="shared" si="3"/>
        <v>49358.80808892136</v>
      </c>
      <c r="J37" s="552">
        <f t="shared" si="0"/>
        <v>50345.984250699788</v>
      </c>
      <c r="K37" s="552"/>
    </row>
    <row r="38" spans="1:18" s="23" customFormat="1" ht="18.75" customHeight="1" x14ac:dyDescent="0.3">
      <c r="A38" s="604" t="s">
        <v>19</v>
      </c>
      <c r="B38" s="238">
        <v>27115.717416777035</v>
      </c>
      <c r="C38" s="238">
        <v>25101.833844320125</v>
      </c>
      <c r="D38" s="165">
        <f t="shared" si="1"/>
        <v>27386.874590944804</v>
      </c>
      <c r="E38" s="165">
        <f>C38*1.01</f>
        <v>25352.852182763327</v>
      </c>
      <c r="F38" s="606">
        <f t="shared" si="2"/>
        <v>28208.48082867315</v>
      </c>
      <c r="G38" s="606">
        <f t="shared" ref="G38:G54" si="4">E38*1.03</f>
        <v>26113.437748246226</v>
      </c>
      <c r="H38" s="239">
        <f t="shared" si="3"/>
        <v>28708.48082867315</v>
      </c>
      <c r="I38" s="239">
        <f t="shared" si="3"/>
        <v>26613.437748246226</v>
      </c>
      <c r="J38" s="561">
        <f t="shared" si="0"/>
        <v>29282.650445246614</v>
      </c>
      <c r="K38" s="561">
        <f t="shared" si="0"/>
        <v>27145.70650321115</v>
      </c>
      <c r="L38" s="607"/>
      <c r="M38" s="607"/>
      <c r="N38" s="607"/>
      <c r="O38" s="607"/>
      <c r="P38" s="607"/>
      <c r="Q38" s="607"/>
      <c r="R38" s="607"/>
    </row>
    <row r="39" spans="1:18" ht="18.75" customHeight="1" x14ac:dyDescent="0.3">
      <c r="B39" s="40">
        <v>27924.924636659656</v>
      </c>
      <c r="C39" s="40">
        <v>26718.098995320757</v>
      </c>
      <c r="D39" s="76">
        <f t="shared" si="1"/>
        <v>28204.173883026255</v>
      </c>
      <c r="E39" s="379">
        <f t="shared" ref="E39:E54" si="5">C39*1.01</f>
        <v>26985.279985273966</v>
      </c>
      <c r="F39" s="52">
        <f t="shared" si="2"/>
        <v>29050.299099517044</v>
      </c>
      <c r="G39" s="52">
        <f t="shared" si="4"/>
        <v>27794.838384832186</v>
      </c>
      <c r="H39" s="224">
        <f t="shared" si="3"/>
        <v>29550.299099517044</v>
      </c>
      <c r="I39" s="224">
        <f t="shared" si="3"/>
        <v>28294.838384832186</v>
      </c>
      <c r="J39" s="552">
        <f t="shared" si="0"/>
        <v>30141.305081507384</v>
      </c>
      <c r="K39" s="552">
        <f t="shared" si="0"/>
        <v>28860.735152528832</v>
      </c>
    </row>
    <row r="40" spans="1:18" ht="18.75" customHeight="1" x14ac:dyDescent="0.3">
      <c r="B40" s="40">
        <v>29102.734879676078</v>
      </c>
      <c r="C40" s="40">
        <v>27115.717416777035</v>
      </c>
      <c r="D40" s="76">
        <f t="shared" si="1"/>
        <v>29393.762228472839</v>
      </c>
      <c r="E40" s="379">
        <f t="shared" si="5"/>
        <v>27386.874590944804</v>
      </c>
      <c r="F40" s="52">
        <f t="shared" si="2"/>
        <v>30275.575095327025</v>
      </c>
      <c r="G40" s="52">
        <f t="shared" si="4"/>
        <v>28208.48082867315</v>
      </c>
      <c r="H40" s="224">
        <f t="shared" si="3"/>
        <v>30775.575095327025</v>
      </c>
      <c r="I40" s="224">
        <f t="shared" si="3"/>
        <v>28708.48082867315</v>
      </c>
      <c r="J40" s="552">
        <f t="shared" si="0"/>
        <v>31391.086597233567</v>
      </c>
      <c r="K40" s="552">
        <f t="shared" si="0"/>
        <v>29282.650445246614</v>
      </c>
    </row>
    <row r="41" spans="1:18" ht="18.75" customHeight="1" x14ac:dyDescent="0.35">
      <c r="A41" s="1"/>
      <c r="B41" s="40">
        <v>30284.843700221751</v>
      </c>
      <c r="C41" s="40">
        <v>27924.924636659656</v>
      </c>
      <c r="D41" s="76">
        <f t="shared" si="1"/>
        <v>30587.692137223967</v>
      </c>
      <c r="E41" s="379">
        <f t="shared" si="5"/>
        <v>28204.173883026255</v>
      </c>
      <c r="F41" s="52">
        <f t="shared" si="2"/>
        <v>31505.322901340685</v>
      </c>
      <c r="G41" s="52">
        <f t="shared" si="4"/>
        <v>29050.299099517044</v>
      </c>
      <c r="H41" s="224">
        <f t="shared" si="3"/>
        <v>32005.322901340685</v>
      </c>
      <c r="I41" s="224">
        <f t="shared" si="3"/>
        <v>29550.299099517044</v>
      </c>
      <c r="J41" s="552">
        <f t="shared" si="0"/>
        <v>32645.429359367499</v>
      </c>
      <c r="K41" s="552">
        <f t="shared" si="0"/>
        <v>30141.305081507384</v>
      </c>
    </row>
    <row r="42" spans="1:18" ht="18.75" customHeight="1" x14ac:dyDescent="0.35">
      <c r="A42" s="1"/>
      <c r="B42" s="40">
        <v>31469.101809532058</v>
      </c>
      <c r="C42" s="40">
        <v>29102.734879676078</v>
      </c>
      <c r="D42" s="76">
        <f t="shared" si="1"/>
        <v>31783.792827627378</v>
      </c>
      <c r="E42" s="379">
        <f t="shared" si="5"/>
        <v>29393.762228472839</v>
      </c>
      <c r="F42" s="52">
        <f t="shared" si="2"/>
        <v>32737.306612456199</v>
      </c>
      <c r="G42" s="52">
        <f t="shared" si="4"/>
        <v>30275.575095327025</v>
      </c>
      <c r="H42" s="224">
        <f t="shared" si="3"/>
        <v>33237.306612456203</v>
      </c>
      <c r="I42" s="224">
        <f t="shared" si="3"/>
        <v>30775.575095327025</v>
      </c>
      <c r="J42" s="552">
        <f t="shared" si="0"/>
        <v>33902.052744705325</v>
      </c>
      <c r="K42" s="552">
        <f t="shared" si="0"/>
        <v>31391.086597233567</v>
      </c>
    </row>
    <row r="43" spans="1:18" ht="18.75" customHeight="1" x14ac:dyDescent="0.35">
      <c r="A43" s="1"/>
      <c r="B43" s="40">
        <v>32326.497785924599</v>
      </c>
      <c r="C43" s="40">
        <v>30284.843700221751</v>
      </c>
      <c r="D43" s="76">
        <f t="shared" si="1"/>
        <v>32649.762763783845</v>
      </c>
      <c r="E43" s="379">
        <f t="shared" si="5"/>
        <v>30587.692137223967</v>
      </c>
      <c r="F43" s="52">
        <f t="shared" si="2"/>
        <v>33629.255646697362</v>
      </c>
      <c r="G43" s="52">
        <f t="shared" si="4"/>
        <v>31505.322901340685</v>
      </c>
      <c r="H43" s="224">
        <f t="shared" si="3"/>
        <v>34129.255646697362</v>
      </c>
      <c r="I43" s="224">
        <f t="shared" si="3"/>
        <v>32005.322901340685</v>
      </c>
      <c r="J43" s="552">
        <f t="shared" si="0"/>
        <v>34811.840759631312</v>
      </c>
      <c r="K43" s="552">
        <f t="shared" si="0"/>
        <v>32645.429359367499</v>
      </c>
    </row>
    <row r="44" spans="1:18" ht="18.75" customHeight="1" x14ac:dyDescent="0.35">
      <c r="A44" s="1"/>
      <c r="B44" s="40">
        <v>33298.860119300007</v>
      </c>
      <c r="C44" s="40">
        <v>31469.101809532058</v>
      </c>
      <c r="D44" s="76">
        <f t="shared" si="1"/>
        <v>33631.848720493006</v>
      </c>
      <c r="E44" s="379">
        <f t="shared" si="5"/>
        <v>31783.792827627378</v>
      </c>
      <c r="F44" s="52">
        <f t="shared" si="2"/>
        <v>34640.8041821078</v>
      </c>
      <c r="G44" s="52">
        <f t="shared" si="4"/>
        <v>32737.306612456199</v>
      </c>
      <c r="H44" s="224">
        <f t="shared" si="3"/>
        <v>35140.8041821078</v>
      </c>
      <c r="I44" s="224">
        <f t="shared" si="3"/>
        <v>33237.306612456203</v>
      </c>
      <c r="J44" s="552">
        <f t="shared" si="0"/>
        <v>35843.62026574996</v>
      </c>
      <c r="K44" s="552">
        <f t="shared" si="0"/>
        <v>33902.052744705325</v>
      </c>
    </row>
    <row r="45" spans="1:18" ht="18.75" customHeight="1" x14ac:dyDescent="0.35">
      <c r="A45" s="1"/>
      <c r="B45" s="40">
        <v>34426.387105325004</v>
      </c>
      <c r="C45" s="40">
        <v>32326.497785924599</v>
      </c>
      <c r="D45" s="76">
        <f t="shared" si="1"/>
        <v>34770.650976378252</v>
      </c>
      <c r="E45" s="379">
        <f t="shared" si="5"/>
        <v>32649.762763783845</v>
      </c>
      <c r="F45" s="52">
        <f t="shared" si="2"/>
        <v>35813.7705056696</v>
      </c>
      <c r="G45" s="52">
        <f t="shared" si="4"/>
        <v>33629.255646697362</v>
      </c>
      <c r="H45" s="224">
        <f t="shared" si="3"/>
        <v>36313.7705056696</v>
      </c>
      <c r="I45" s="224">
        <f t="shared" si="3"/>
        <v>34129.255646697362</v>
      </c>
      <c r="J45" s="552">
        <f t="shared" si="0"/>
        <v>37040.04591578299</v>
      </c>
      <c r="K45" s="552">
        <f t="shared" si="0"/>
        <v>34811.840759631312</v>
      </c>
    </row>
    <row r="46" spans="1:18" ht="18.75" customHeight="1" x14ac:dyDescent="0.35">
      <c r="A46" s="1"/>
      <c r="B46" s="40">
        <v>35226.137232314002</v>
      </c>
      <c r="C46" s="40">
        <v>33298.860119300007</v>
      </c>
      <c r="D46" s="76">
        <f t="shared" si="1"/>
        <v>35578.398604637143</v>
      </c>
      <c r="E46" s="379">
        <f t="shared" si="5"/>
        <v>33631.848720493006</v>
      </c>
      <c r="F46" s="52">
        <f t="shared" si="2"/>
        <v>36645.750562776258</v>
      </c>
      <c r="G46" s="52">
        <f t="shared" si="4"/>
        <v>34640.8041821078</v>
      </c>
      <c r="H46" s="224">
        <f t="shared" si="3"/>
        <v>37145.750562776258</v>
      </c>
      <c r="I46" s="224">
        <f t="shared" si="3"/>
        <v>35140.8041821078</v>
      </c>
      <c r="J46" s="552">
        <f t="shared" si="0"/>
        <v>37888.665574031787</v>
      </c>
      <c r="K46" s="552">
        <f t="shared" si="0"/>
        <v>35843.62026574996</v>
      </c>
    </row>
    <row r="47" spans="1:18" ht="18.75" customHeight="1" x14ac:dyDescent="0.35">
      <c r="A47" s="1"/>
      <c r="B47" s="40">
        <v>36344.506370048752</v>
      </c>
      <c r="C47" s="40">
        <v>34426.387105325004</v>
      </c>
      <c r="D47" s="76">
        <f t="shared" si="1"/>
        <v>36707.951433749236</v>
      </c>
      <c r="E47" s="379">
        <f t="shared" si="5"/>
        <v>34770.650976378252</v>
      </c>
      <c r="F47" s="52">
        <f t="shared" si="2"/>
        <v>37809.189976761714</v>
      </c>
      <c r="G47" s="52">
        <f t="shared" si="4"/>
        <v>35813.7705056696</v>
      </c>
      <c r="H47" s="224">
        <f t="shared" si="3"/>
        <v>38309.189976761714</v>
      </c>
      <c r="I47" s="224">
        <f t="shared" si="3"/>
        <v>36313.7705056696</v>
      </c>
      <c r="J47" s="552">
        <f t="shared" si="0"/>
        <v>39075.373776296947</v>
      </c>
      <c r="K47" s="552">
        <f t="shared" si="0"/>
        <v>37040.04591578299</v>
      </c>
      <c r="L47" s="198"/>
      <c r="M47" s="198"/>
      <c r="N47" s="198"/>
      <c r="O47" s="198"/>
      <c r="P47" s="198"/>
      <c r="Q47" s="198"/>
    </row>
    <row r="48" spans="1:18" ht="18.75" customHeight="1" x14ac:dyDescent="0.35">
      <c r="A48" s="1"/>
      <c r="B48" s="40">
        <v>37468.751352640254</v>
      </c>
      <c r="C48" s="40">
        <v>35226.137232314002</v>
      </c>
      <c r="D48" s="76">
        <f t="shared" si="1"/>
        <v>37843.43886616666</v>
      </c>
      <c r="E48" s="379">
        <f t="shared" si="5"/>
        <v>35578.398604637143</v>
      </c>
      <c r="F48" s="52">
        <f t="shared" si="2"/>
        <v>38978.742032151662</v>
      </c>
      <c r="G48" s="52">
        <f t="shared" si="4"/>
        <v>36645.750562776258</v>
      </c>
      <c r="H48" s="224">
        <f t="shared" si="3"/>
        <v>39478.742032151662</v>
      </c>
      <c r="I48" s="224">
        <f t="shared" si="3"/>
        <v>37145.750562776258</v>
      </c>
      <c r="J48" s="552">
        <f t="shared" si="0"/>
        <v>40268.316872794698</v>
      </c>
      <c r="K48" s="552">
        <f t="shared" si="0"/>
        <v>37888.665574031787</v>
      </c>
      <c r="L48" s="198"/>
      <c r="M48" s="198"/>
      <c r="N48" s="198"/>
      <c r="O48" s="198"/>
      <c r="P48" s="198"/>
      <c r="Q48" s="198"/>
    </row>
    <row r="49" spans="1:19" ht="18.75" customHeight="1" x14ac:dyDescent="0.35">
      <c r="A49" s="19"/>
      <c r="B49" s="40">
        <v>39586.993423498636</v>
      </c>
      <c r="C49" s="40">
        <v>36344.506370048752</v>
      </c>
      <c r="D49" s="76">
        <f t="shared" si="1"/>
        <v>39982.863357733622</v>
      </c>
      <c r="E49" s="379">
        <f t="shared" si="5"/>
        <v>36707.951433749236</v>
      </c>
      <c r="F49" s="52">
        <f t="shared" si="2"/>
        <v>41182.349258465634</v>
      </c>
      <c r="G49" s="52">
        <f t="shared" si="4"/>
        <v>37809.189976761714</v>
      </c>
      <c r="H49" s="224">
        <f t="shared" si="3"/>
        <v>41682.349258465634</v>
      </c>
      <c r="I49" s="224">
        <f t="shared" si="3"/>
        <v>38309.189976761714</v>
      </c>
      <c r="J49" s="552">
        <f t="shared" si="0"/>
        <v>42515.996243634945</v>
      </c>
      <c r="K49" s="552">
        <f t="shared" si="0"/>
        <v>39075.373776296947</v>
      </c>
    </row>
    <row r="50" spans="1:19" ht="18.75" customHeight="1" x14ac:dyDescent="0.35">
      <c r="A50" s="1"/>
      <c r="B50" s="40">
        <v>39586.993423498636</v>
      </c>
      <c r="C50" s="40">
        <v>37468.751352640254</v>
      </c>
      <c r="D50" s="76">
        <f t="shared" si="1"/>
        <v>39982.863357733622</v>
      </c>
      <c r="E50" s="379">
        <f t="shared" si="5"/>
        <v>37843.43886616666</v>
      </c>
      <c r="F50" s="52">
        <f t="shared" si="2"/>
        <v>41182.349258465634</v>
      </c>
      <c r="G50" s="52">
        <f t="shared" si="4"/>
        <v>38978.742032151662</v>
      </c>
      <c r="H50" s="224">
        <f t="shared" si="3"/>
        <v>41682.349258465634</v>
      </c>
      <c r="I50" s="224">
        <f t="shared" si="3"/>
        <v>39478.742032151662</v>
      </c>
      <c r="J50" s="552">
        <f t="shared" si="0"/>
        <v>42515.996243634945</v>
      </c>
      <c r="K50" s="552">
        <f t="shared" si="0"/>
        <v>40268.316872794698</v>
      </c>
    </row>
    <row r="51" spans="1:19" ht="18.75" customHeight="1" x14ac:dyDescent="0.3">
      <c r="B51" s="40">
        <v>39586.993423498636</v>
      </c>
      <c r="C51" s="40">
        <v>39586.993423498636</v>
      </c>
      <c r="D51" s="76">
        <f t="shared" si="1"/>
        <v>39982.863357733622</v>
      </c>
      <c r="E51" s="379">
        <f t="shared" si="5"/>
        <v>39982.863357733622</v>
      </c>
      <c r="F51" s="52">
        <f t="shared" si="2"/>
        <v>41182.349258465634</v>
      </c>
      <c r="G51" s="52">
        <f t="shared" si="4"/>
        <v>41182.349258465634</v>
      </c>
      <c r="H51" s="224">
        <f t="shared" si="3"/>
        <v>41682.349258465634</v>
      </c>
      <c r="I51" s="224">
        <f t="shared" si="3"/>
        <v>41682.349258465634</v>
      </c>
      <c r="J51" s="552">
        <f t="shared" si="0"/>
        <v>42515.996243634945</v>
      </c>
      <c r="K51" s="552">
        <f t="shared" si="0"/>
        <v>42515.996243634945</v>
      </c>
    </row>
    <row r="52" spans="1:19" ht="18.75" customHeight="1" x14ac:dyDescent="0.3">
      <c r="B52" s="40"/>
      <c r="C52" s="40">
        <v>39586.993423498636</v>
      </c>
      <c r="D52" s="76"/>
      <c r="E52" s="379">
        <f t="shared" si="5"/>
        <v>39982.863357733622</v>
      </c>
      <c r="F52" s="52"/>
      <c r="G52" s="52">
        <f t="shared" si="4"/>
        <v>41182.349258465634</v>
      </c>
      <c r="H52" s="224"/>
      <c r="I52" s="224">
        <f t="shared" si="3"/>
        <v>41682.349258465634</v>
      </c>
      <c r="J52" s="552"/>
      <c r="K52" s="552">
        <f t="shared" si="0"/>
        <v>42515.996243634945</v>
      </c>
      <c r="L52" s="198"/>
      <c r="M52" s="198"/>
      <c r="N52" s="198"/>
      <c r="O52" s="198"/>
      <c r="P52" s="198"/>
      <c r="Q52" s="198"/>
      <c r="R52" s="198"/>
      <c r="S52" s="198"/>
    </row>
    <row r="53" spans="1:19" ht="18.75" customHeight="1" x14ac:dyDescent="0.3">
      <c r="A53" s="13"/>
      <c r="B53" s="40"/>
      <c r="C53" s="40">
        <v>39586.993423498636</v>
      </c>
      <c r="D53" s="76"/>
      <c r="E53" s="379">
        <f t="shared" si="5"/>
        <v>39982.863357733622</v>
      </c>
      <c r="F53" s="52"/>
      <c r="G53" s="52">
        <f t="shared" si="4"/>
        <v>41182.349258465634</v>
      </c>
      <c r="H53" s="224"/>
      <c r="I53" s="224">
        <f t="shared" si="3"/>
        <v>41682.349258465634</v>
      </c>
      <c r="J53" s="552"/>
      <c r="K53" s="552">
        <f t="shared" si="0"/>
        <v>42515.996243634945</v>
      </c>
    </row>
    <row r="54" spans="1:19" ht="18.75" customHeight="1" x14ac:dyDescent="0.3">
      <c r="A54" s="13" t="s">
        <v>20</v>
      </c>
      <c r="B54" s="40">
        <v>41090.230399350505</v>
      </c>
      <c r="C54" s="40">
        <v>41090.230399350505</v>
      </c>
      <c r="D54" s="76">
        <f t="shared" si="1"/>
        <v>41501.13270334401</v>
      </c>
      <c r="E54" s="76">
        <f t="shared" si="5"/>
        <v>41501.13270334401</v>
      </c>
      <c r="F54" s="380">
        <f t="shared" si="2"/>
        <v>42746.166684444332</v>
      </c>
      <c r="G54" s="380">
        <f t="shared" si="4"/>
        <v>42746.166684444332</v>
      </c>
      <c r="H54" s="224">
        <f t="shared" si="3"/>
        <v>43246.166684444332</v>
      </c>
      <c r="I54" s="224">
        <f t="shared" si="3"/>
        <v>43246.166684444332</v>
      </c>
      <c r="J54" s="552">
        <f t="shared" si="0"/>
        <v>44111.090018133218</v>
      </c>
      <c r="K54" s="552">
        <f t="shared" si="0"/>
        <v>44111.090018133218</v>
      </c>
    </row>
    <row r="55" spans="1:19" ht="18" x14ac:dyDescent="0.35">
      <c r="A55" s="1"/>
      <c r="J55" s="225"/>
      <c r="K55" s="225"/>
    </row>
    <row r="56" spans="1:19" ht="18" x14ac:dyDescent="0.35">
      <c r="A56" s="1"/>
      <c r="J56" s="225"/>
      <c r="K56" s="225"/>
    </row>
    <row r="57" spans="1:19" ht="18" x14ac:dyDescent="0.35">
      <c r="A57" s="1"/>
      <c r="J57" s="225"/>
      <c r="K57" s="225"/>
    </row>
    <row r="58" spans="1:19" ht="18" x14ac:dyDescent="0.35">
      <c r="A58" s="1"/>
      <c r="J58" s="225"/>
      <c r="K58" s="225"/>
    </row>
    <row r="59" spans="1:19" ht="18" x14ac:dyDescent="0.35">
      <c r="A59" s="1"/>
      <c r="J59" s="225"/>
      <c r="K59" s="225"/>
    </row>
    <row r="60" spans="1:19" x14ac:dyDescent="0.3">
      <c r="J60" s="225"/>
      <c r="K60" s="225"/>
    </row>
    <row r="61" spans="1:19" x14ac:dyDescent="0.3">
      <c r="J61" s="225"/>
      <c r="K61" s="225"/>
    </row>
    <row r="62" spans="1:19" s="32" customFormat="1" ht="30.75" customHeight="1" thickBot="1" x14ac:dyDescent="0.3">
      <c r="A62" s="724" t="s">
        <v>324</v>
      </c>
      <c r="B62" s="725"/>
      <c r="C62" s="725"/>
      <c r="D62" s="725"/>
      <c r="E62" s="725"/>
      <c r="F62" s="725"/>
      <c r="G62" s="725"/>
      <c r="H62" s="725"/>
      <c r="I62" s="726"/>
      <c r="J62" s="225"/>
      <c r="K62" s="225"/>
    </row>
    <row r="63" spans="1:19" ht="16.2" thickTop="1" x14ac:dyDescent="0.3">
      <c r="J63" s="225"/>
      <c r="K63" s="225"/>
    </row>
    <row r="64" spans="1:19" x14ac:dyDescent="0.3">
      <c r="J64" s="225"/>
      <c r="K64" s="225"/>
    </row>
    <row r="65" spans="10:11" x14ac:dyDescent="0.3">
      <c r="J65" s="225"/>
      <c r="K65" s="225"/>
    </row>
    <row r="66" spans="10:11" x14ac:dyDescent="0.3">
      <c r="J66" s="225"/>
      <c r="K66" s="225"/>
    </row>
    <row r="67" spans="10:11" x14ac:dyDescent="0.3">
      <c r="J67" s="225"/>
      <c r="K67" s="225"/>
    </row>
    <row r="68" spans="10:11" x14ac:dyDescent="0.3">
      <c r="J68" s="225"/>
      <c r="K68" s="225"/>
    </row>
    <row r="69" spans="10:11" x14ac:dyDescent="0.3">
      <c r="J69" s="225"/>
      <c r="K69" s="225"/>
    </row>
    <row r="70" spans="10:11" x14ac:dyDescent="0.3">
      <c r="J70" s="225"/>
      <c r="K70" s="225"/>
    </row>
    <row r="71" spans="10:11" x14ac:dyDescent="0.3">
      <c r="J71" s="225"/>
      <c r="K71" s="225"/>
    </row>
    <row r="72" spans="10:11" x14ac:dyDescent="0.3">
      <c r="J72" s="225"/>
      <c r="K72" s="225"/>
    </row>
    <row r="73" spans="10:11" x14ac:dyDescent="0.3">
      <c r="J73" s="225"/>
      <c r="K73" s="225"/>
    </row>
    <row r="74" spans="10:11" x14ac:dyDescent="0.3">
      <c r="J74" s="225"/>
      <c r="K74" s="225"/>
    </row>
    <row r="75" spans="10:11" x14ac:dyDescent="0.3">
      <c r="J75" s="225"/>
      <c r="K75" s="225"/>
    </row>
    <row r="76" spans="10:11" x14ac:dyDescent="0.3">
      <c r="J76" s="225"/>
      <c r="K76" s="225"/>
    </row>
  </sheetData>
  <mergeCells count="1">
    <mergeCell ref="A62:I62"/>
  </mergeCells>
  <phoneticPr fontId="3" type="noConversion"/>
  <hyperlinks>
    <hyperlink ref="A62" location="'Table of Contents'!A1" display="Link to Table of Contents "/>
  </hyperlinks>
  <pageMargins left="0.75" right="0.75" top="1" bottom="1" header="0.5" footer="0.5"/>
  <pageSetup paperSize="9" scale="70" orientation="portrait" r:id="rId1"/>
  <headerFooter alignWithMargins="0">
    <oddFooter>&amp;C&amp;"Colonna MT,Italic"IOT Clerical and Admin scales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V161"/>
  <sheetViews>
    <sheetView zoomScale="80" zoomScaleNormal="80" workbookViewId="0">
      <pane ySplit="1" topLeftCell="A29" activePane="bottomLeft" state="frozen"/>
      <selection pane="bottomLeft" activeCell="O16" sqref="O16"/>
    </sheetView>
  </sheetViews>
  <sheetFormatPr defaultColWidth="12.7265625" defaultRowHeight="15.6" x14ac:dyDescent="0.25"/>
  <cols>
    <col min="1" max="1" width="66.7265625" style="53" bestFit="1" customWidth="1"/>
    <col min="2" max="2" width="12.7265625" style="53" hidden="1" customWidth="1"/>
    <col min="3" max="3" width="19.81640625" style="53" hidden="1" customWidth="1"/>
    <col min="4" max="4" width="18.26953125" style="53" hidden="1" customWidth="1"/>
    <col min="5" max="7" width="19.81640625" style="53" hidden="1" customWidth="1"/>
    <col min="8" max="8" width="10.08984375" style="53" hidden="1" customWidth="1"/>
    <col min="9" max="9" width="0" style="53" hidden="1" customWidth="1"/>
    <col min="10" max="10" width="12.7265625" style="53" hidden="1" customWidth="1"/>
    <col min="11" max="11" width="0" style="51" hidden="1" customWidth="1"/>
    <col min="12" max="12" width="12.7265625" style="51"/>
    <col min="13" max="16384" width="12.7265625" style="53"/>
  </cols>
  <sheetData>
    <row r="1" spans="1:22" s="114" customFormat="1" ht="36" x14ac:dyDescent="0.25">
      <c r="A1" s="504" t="s">
        <v>350</v>
      </c>
      <c r="B1" s="25">
        <v>44470</v>
      </c>
      <c r="C1" s="399">
        <v>44743</v>
      </c>
      <c r="D1" s="400" t="s">
        <v>341</v>
      </c>
      <c r="E1" s="401" t="s">
        <v>342</v>
      </c>
      <c r="F1" s="401" t="s">
        <v>343</v>
      </c>
      <c r="G1" s="401" t="s">
        <v>344</v>
      </c>
      <c r="H1" s="437">
        <v>44593</v>
      </c>
      <c r="I1" s="210">
        <v>44594</v>
      </c>
      <c r="J1" s="402" t="s">
        <v>346</v>
      </c>
      <c r="K1" s="221">
        <v>44835</v>
      </c>
      <c r="L1" s="221">
        <v>44986</v>
      </c>
    </row>
    <row r="2" spans="1:22" s="521" customFormat="1" x14ac:dyDescent="0.3">
      <c r="A2" s="514" t="s">
        <v>366</v>
      </c>
      <c r="B2" s="515">
        <v>167484</v>
      </c>
      <c r="C2" s="516">
        <v>177989</v>
      </c>
      <c r="D2" s="517">
        <f>C2-B2</f>
        <v>10505</v>
      </c>
      <c r="E2" s="518">
        <f>D2/H2</f>
        <v>6.2101336612299669E-2</v>
      </c>
      <c r="F2" s="518" t="s">
        <v>352</v>
      </c>
      <c r="G2" s="517" t="s">
        <v>352</v>
      </c>
      <c r="H2" s="519">
        <f>ROUND(B2*1.01,0)</f>
        <v>169159</v>
      </c>
      <c r="I2" s="520">
        <f>H2</f>
        <v>169159</v>
      </c>
      <c r="J2" s="520">
        <f>C2</f>
        <v>177989</v>
      </c>
      <c r="K2" s="520">
        <f>J2</f>
        <v>177989</v>
      </c>
      <c r="L2" s="223">
        <f>K2*1.02</f>
        <v>181548.78</v>
      </c>
    </row>
    <row r="3" spans="1:22" x14ac:dyDescent="0.3">
      <c r="A3" s="511" t="s">
        <v>120</v>
      </c>
      <c r="B3" s="438">
        <v>162319</v>
      </c>
      <c r="C3" s="421">
        <v>166866</v>
      </c>
      <c r="D3" s="422">
        <f>C3-H3</f>
        <v>2924</v>
      </c>
      <c r="E3" s="423">
        <f>D3/H3</f>
        <v>1.7835575996388967E-2</v>
      </c>
      <c r="F3" s="423">
        <f>3%-E3</f>
        <v>1.2164424003611032E-2</v>
      </c>
      <c r="G3" s="422">
        <f>ROUND((F3*H3),0)</f>
        <v>1994</v>
      </c>
      <c r="H3" s="512">
        <f>ROUND(B3*1.01,0)</f>
        <v>163942</v>
      </c>
      <c r="I3" s="513">
        <f>G3+H3</f>
        <v>165936</v>
      </c>
      <c r="J3" s="513">
        <f>C3+G3</f>
        <v>168860</v>
      </c>
      <c r="K3" s="513">
        <f>J3*1.01</f>
        <v>170548.6</v>
      </c>
      <c r="L3" s="224">
        <f t="shared" ref="L3:L58" si="0">K3*1.02</f>
        <v>173959.57200000001</v>
      </c>
    </row>
    <row r="4" spans="1:22" x14ac:dyDescent="0.3">
      <c r="A4" s="117"/>
      <c r="D4" s="422"/>
      <c r="E4" s="423"/>
      <c r="F4" s="423"/>
      <c r="G4" s="422"/>
      <c r="H4" s="439"/>
      <c r="I4" s="440"/>
      <c r="J4" s="52"/>
      <c r="L4" s="224"/>
    </row>
    <row r="5" spans="1:22" x14ac:dyDescent="0.3">
      <c r="A5" s="115" t="s">
        <v>46</v>
      </c>
      <c r="D5" s="422"/>
      <c r="E5" s="423"/>
      <c r="F5" s="423"/>
      <c r="G5" s="422"/>
      <c r="H5" s="439"/>
      <c r="I5" s="52"/>
      <c r="J5" s="52"/>
      <c r="L5" s="224"/>
    </row>
    <row r="6" spans="1:22" x14ac:dyDescent="0.3">
      <c r="A6" s="118" t="s">
        <v>351</v>
      </c>
      <c r="D6" s="422"/>
      <c r="E6" s="423"/>
      <c r="F6" s="423"/>
      <c r="G6" s="422"/>
      <c r="H6" s="77"/>
      <c r="I6" s="441"/>
      <c r="J6" s="52"/>
      <c r="L6" s="224"/>
    </row>
    <row r="7" spans="1:22" s="394" customFormat="1" x14ac:dyDescent="0.3">
      <c r="A7" s="624" t="s">
        <v>44</v>
      </c>
      <c r="B7" s="238">
        <v>202604.14894986094</v>
      </c>
      <c r="C7" s="614">
        <v>222911</v>
      </c>
      <c r="D7" s="610">
        <f t="shared" ref="D7:D13" si="1">C7-H7</f>
        <v>18280.809560640453</v>
      </c>
      <c r="E7" s="611">
        <f t="shared" ref="E7:E13" si="2">D7/H7</f>
        <v>8.9335838086207611E-2</v>
      </c>
      <c r="F7" s="611" t="s">
        <v>352</v>
      </c>
      <c r="G7" s="610" t="s">
        <v>352</v>
      </c>
      <c r="H7" s="165">
        <f>B7*1.01</f>
        <v>204630.19043935955</v>
      </c>
      <c r="I7" s="606">
        <f>H7</f>
        <v>204630.19043935955</v>
      </c>
      <c r="J7" s="615">
        <f>C7</f>
        <v>222911</v>
      </c>
      <c r="K7" s="619">
        <f>J7</f>
        <v>222911</v>
      </c>
      <c r="L7" s="239">
        <f t="shared" si="0"/>
        <v>227369.22</v>
      </c>
    </row>
    <row r="8" spans="1:22" x14ac:dyDescent="0.3">
      <c r="A8" s="625" t="s">
        <v>45</v>
      </c>
      <c r="B8" s="52">
        <v>156067</v>
      </c>
      <c r="C8" s="52">
        <v>158644</v>
      </c>
      <c r="D8" s="422">
        <f t="shared" si="1"/>
        <v>1016.3299999999872</v>
      </c>
      <c r="E8" s="423">
        <f t="shared" si="2"/>
        <v>6.4476623932840415E-3</v>
      </c>
      <c r="F8" s="423">
        <f t="shared" ref="F8:F13" si="3">3%-E8</f>
        <v>2.3552337606715958E-2</v>
      </c>
      <c r="G8" s="422">
        <f t="shared" ref="G8:G13" si="4">ROUND((F8*H8),0)</f>
        <v>3713</v>
      </c>
      <c r="H8" s="442">
        <f>B8*1.01</f>
        <v>157627.67000000001</v>
      </c>
      <c r="I8" s="443">
        <f>G8+H8</f>
        <v>161340.67000000001</v>
      </c>
      <c r="J8" s="444">
        <f>C8+G8</f>
        <v>162357</v>
      </c>
      <c r="K8" s="620">
        <f>J8*1.01</f>
        <v>163980.57</v>
      </c>
      <c r="L8" s="224">
        <f t="shared" si="0"/>
        <v>167260.1814</v>
      </c>
    </row>
    <row r="9" spans="1:22" x14ac:dyDescent="0.3">
      <c r="A9" s="626" t="s">
        <v>46</v>
      </c>
      <c r="D9" s="422"/>
      <c r="E9" s="423"/>
      <c r="F9" s="423"/>
      <c r="G9" s="422"/>
      <c r="H9" s="446"/>
      <c r="I9" s="445"/>
      <c r="J9" s="381"/>
      <c r="K9" s="620"/>
      <c r="L9" s="224"/>
    </row>
    <row r="10" spans="1:22" s="394" customFormat="1" x14ac:dyDescent="0.3">
      <c r="A10" s="616" t="s">
        <v>353</v>
      </c>
      <c r="B10" s="393">
        <v>185721</v>
      </c>
      <c r="C10" s="238">
        <f>H10</f>
        <v>187578.21</v>
      </c>
      <c r="D10" s="610">
        <f t="shared" si="1"/>
        <v>0</v>
      </c>
      <c r="E10" s="611">
        <f t="shared" si="2"/>
        <v>0</v>
      </c>
      <c r="F10" s="611">
        <f t="shared" si="3"/>
        <v>0.03</v>
      </c>
      <c r="G10" s="610">
        <f t="shared" si="4"/>
        <v>5627</v>
      </c>
      <c r="H10" s="612">
        <f t="shared" ref="H10:H41" si="5">B10*1.01</f>
        <v>187578.21</v>
      </c>
      <c r="I10" s="613">
        <f>G10+H10</f>
        <v>193205.21</v>
      </c>
      <c r="J10" s="238">
        <f>I10</f>
        <v>193205.21</v>
      </c>
      <c r="K10" s="621">
        <f>J10*1.01</f>
        <v>195137.26209999999</v>
      </c>
      <c r="L10" s="239">
        <f t="shared" si="0"/>
        <v>199040.007342</v>
      </c>
    </row>
    <row r="11" spans="1:22" x14ac:dyDescent="0.3">
      <c r="A11" s="617" t="s">
        <v>354</v>
      </c>
      <c r="B11" s="185">
        <v>185721</v>
      </c>
      <c r="C11" s="52">
        <f>H11</f>
        <v>187578.21</v>
      </c>
      <c r="D11" s="422">
        <f t="shared" si="1"/>
        <v>0</v>
      </c>
      <c r="E11" s="423">
        <f t="shared" si="2"/>
        <v>0</v>
      </c>
      <c r="F11" s="423">
        <f t="shared" si="3"/>
        <v>0.03</v>
      </c>
      <c r="G11" s="422">
        <f t="shared" si="4"/>
        <v>5627</v>
      </c>
      <c r="H11" s="442">
        <f t="shared" si="5"/>
        <v>187578.21</v>
      </c>
      <c r="I11" s="443">
        <f>G11+H11</f>
        <v>193205.21</v>
      </c>
      <c r="J11" s="52">
        <f>I11</f>
        <v>193205.21</v>
      </c>
      <c r="K11" s="622">
        <f>J11*1.01</f>
        <v>195137.26209999999</v>
      </c>
      <c r="L11" s="224">
        <f t="shared" si="0"/>
        <v>199040.007342</v>
      </c>
    </row>
    <row r="12" spans="1:22" x14ac:dyDescent="0.3">
      <c r="A12" s="617" t="s">
        <v>355</v>
      </c>
      <c r="B12" s="185">
        <v>185721</v>
      </c>
      <c r="C12" s="52">
        <f>H12</f>
        <v>187578.21</v>
      </c>
      <c r="D12" s="422">
        <f t="shared" si="1"/>
        <v>0</v>
      </c>
      <c r="E12" s="423">
        <f t="shared" si="2"/>
        <v>0</v>
      </c>
      <c r="F12" s="423">
        <f t="shared" si="3"/>
        <v>0.03</v>
      </c>
      <c r="G12" s="422">
        <f t="shared" si="4"/>
        <v>5627</v>
      </c>
      <c r="H12" s="442">
        <f t="shared" si="5"/>
        <v>187578.21</v>
      </c>
      <c r="I12" s="443">
        <f>G12+H12</f>
        <v>193205.21</v>
      </c>
      <c r="J12" s="52">
        <f>I12</f>
        <v>193205.21</v>
      </c>
      <c r="K12" s="622">
        <f>J12*1.01</f>
        <v>195137.26209999999</v>
      </c>
      <c r="L12" s="224">
        <f t="shared" si="0"/>
        <v>199040.007342</v>
      </c>
    </row>
    <row r="13" spans="1:22" x14ac:dyDescent="0.3">
      <c r="A13" s="618" t="s">
        <v>356</v>
      </c>
      <c r="B13" s="185">
        <v>185721</v>
      </c>
      <c r="C13" s="52">
        <f>H13</f>
        <v>187578.21</v>
      </c>
      <c r="D13" s="422">
        <f t="shared" si="1"/>
        <v>0</v>
      </c>
      <c r="E13" s="423">
        <f t="shared" si="2"/>
        <v>0</v>
      </c>
      <c r="F13" s="423">
        <f t="shared" si="3"/>
        <v>0.03</v>
      </c>
      <c r="G13" s="422">
        <f t="shared" si="4"/>
        <v>5627</v>
      </c>
      <c r="H13" s="446">
        <f t="shared" si="5"/>
        <v>187578.21</v>
      </c>
      <c r="I13" s="445">
        <f>G13+H13</f>
        <v>193205.21</v>
      </c>
      <c r="J13" s="52">
        <f>I13</f>
        <v>193205.21</v>
      </c>
      <c r="K13" s="623">
        <f>J13*1.01</f>
        <v>195137.26209999999</v>
      </c>
      <c r="L13" s="224">
        <f t="shared" si="0"/>
        <v>199040.007342</v>
      </c>
    </row>
    <row r="14" spans="1:22" s="394" customFormat="1" x14ac:dyDescent="0.25">
      <c r="A14" s="608" t="s">
        <v>69</v>
      </c>
      <c r="B14" s="238">
        <v>97184</v>
      </c>
      <c r="C14" s="238"/>
      <c r="D14" s="238"/>
      <c r="E14" s="238"/>
      <c r="F14" s="238"/>
      <c r="G14" s="238"/>
      <c r="H14" s="165">
        <f t="shared" si="5"/>
        <v>98155.839999999997</v>
      </c>
      <c r="I14" s="606">
        <f t="shared" ref="I14:I58" si="6">H14*1.03</f>
        <v>101100.51519999999</v>
      </c>
      <c r="J14" s="238"/>
      <c r="K14" s="239">
        <f>IF(I14*0.01&lt;500,I14+500,I14*1.01)</f>
        <v>102111.52035199999</v>
      </c>
      <c r="L14" s="239">
        <f t="shared" si="0"/>
        <v>104153.75075903999</v>
      </c>
      <c r="N14" s="238"/>
      <c r="O14" s="609"/>
      <c r="P14" s="609"/>
      <c r="Q14" s="609"/>
      <c r="R14" s="609"/>
      <c r="S14" s="609"/>
      <c r="T14" s="609"/>
      <c r="U14" s="609"/>
      <c r="V14" s="609"/>
    </row>
    <row r="15" spans="1:22" x14ac:dyDescent="0.25">
      <c r="A15" s="115" t="s">
        <v>360</v>
      </c>
      <c r="B15" s="52">
        <v>100595</v>
      </c>
      <c r="C15" s="52"/>
      <c r="D15" s="52"/>
      <c r="E15" s="52"/>
      <c r="F15" s="52"/>
      <c r="G15" s="52"/>
      <c r="H15" s="379">
        <f t="shared" si="5"/>
        <v>101600.95</v>
      </c>
      <c r="I15" s="52">
        <f t="shared" si="6"/>
        <v>104648.9785</v>
      </c>
      <c r="J15" s="52"/>
      <c r="K15" s="224">
        <f t="shared" ref="K15:K58" si="7">IF(I15*0.01&lt;500,I15+500,I15*1.01)</f>
        <v>105695.468285</v>
      </c>
      <c r="L15" s="224">
        <f t="shared" si="0"/>
        <v>107809.3776507</v>
      </c>
    </row>
    <row r="16" spans="1:22" x14ac:dyDescent="0.25">
      <c r="A16" s="116" t="s">
        <v>362</v>
      </c>
      <c r="B16" s="52">
        <v>104005</v>
      </c>
      <c r="C16" s="52"/>
      <c r="D16" s="52"/>
      <c r="E16" s="52"/>
      <c r="F16" s="52"/>
      <c r="G16" s="52"/>
      <c r="H16" s="379">
        <f t="shared" si="5"/>
        <v>105045.05</v>
      </c>
      <c r="I16" s="52">
        <f t="shared" si="6"/>
        <v>108196.40150000001</v>
      </c>
      <c r="J16" s="52"/>
      <c r="K16" s="224">
        <f t="shared" si="7"/>
        <v>109278.36551500001</v>
      </c>
      <c r="L16" s="224">
        <f t="shared" si="0"/>
        <v>111463.93282530001</v>
      </c>
    </row>
    <row r="17" spans="1:22" x14ac:dyDescent="0.25">
      <c r="A17" s="115" t="s">
        <v>361</v>
      </c>
      <c r="B17" s="52">
        <v>107418</v>
      </c>
      <c r="C17" s="52"/>
      <c r="D17" s="52"/>
      <c r="E17" s="52"/>
      <c r="F17" s="52"/>
      <c r="G17" s="52"/>
      <c r="H17" s="379">
        <f t="shared" si="5"/>
        <v>108492.18000000001</v>
      </c>
      <c r="I17" s="52">
        <f t="shared" si="6"/>
        <v>111746.94540000001</v>
      </c>
      <c r="J17" s="52"/>
      <c r="K17" s="224">
        <f t="shared" si="7"/>
        <v>112864.41485400002</v>
      </c>
      <c r="L17" s="224">
        <f t="shared" si="0"/>
        <v>115121.70315108002</v>
      </c>
    </row>
    <row r="18" spans="1:22" x14ac:dyDescent="0.25">
      <c r="A18" s="119"/>
      <c r="B18" s="52">
        <v>110829</v>
      </c>
      <c r="C18" s="52"/>
      <c r="D18" s="52"/>
      <c r="E18" s="52"/>
      <c r="F18" s="52"/>
      <c r="G18" s="52"/>
      <c r="H18" s="379">
        <f t="shared" si="5"/>
        <v>111937.29000000001</v>
      </c>
      <c r="I18" s="52">
        <f t="shared" si="6"/>
        <v>115295.40870000001</v>
      </c>
      <c r="J18" s="52"/>
      <c r="K18" s="224">
        <f t="shared" si="7"/>
        <v>116448.36278700002</v>
      </c>
      <c r="L18" s="224">
        <f t="shared" si="0"/>
        <v>118777.33004274002</v>
      </c>
    </row>
    <row r="19" spans="1:22" x14ac:dyDescent="0.25">
      <c r="A19" s="119"/>
      <c r="B19" s="52">
        <v>114238</v>
      </c>
      <c r="C19" s="52"/>
      <c r="D19" s="52"/>
      <c r="E19" s="52"/>
      <c r="F19" s="52"/>
      <c r="G19" s="52"/>
      <c r="H19" s="379">
        <f t="shared" si="5"/>
        <v>115380.38</v>
      </c>
      <c r="I19" s="52">
        <f t="shared" si="6"/>
        <v>118841.7914</v>
      </c>
      <c r="J19" s="52"/>
      <c r="K19" s="224">
        <f t="shared" si="7"/>
        <v>120030.20931400001</v>
      </c>
      <c r="L19" s="224">
        <f t="shared" si="0"/>
        <v>122430.81350028001</v>
      </c>
    </row>
    <row r="20" spans="1:22" x14ac:dyDescent="0.25">
      <c r="A20" s="119"/>
      <c r="B20" s="52">
        <v>117915</v>
      </c>
      <c r="C20" s="52"/>
      <c r="D20" s="52"/>
      <c r="E20" s="52"/>
      <c r="F20" s="52"/>
      <c r="G20" s="52"/>
      <c r="H20" s="379">
        <f t="shared" si="5"/>
        <v>119094.15</v>
      </c>
      <c r="I20" s="52">
        <f t="shared" si="6"/>
        <v>122666.9745</v>
      </c>
      <c r="J20" s="52"/>
      <c r="K20" s="224">
        <f t="shared" si="7"/>
        <v>123893.644245</v>
      </c>
      <c r="L20" s="224">
        <f t="shared" si="0"/>
        <v>126371.51712990001</v>
      </c>
    </row>
    <row r="21" spans="1:22" x14ac:dyDescent="0.25">
      <c r="A21" s="119"/>
      <c r="B21" s="52">
        <v>121351</v>
      </c>
      <c r="C21" s="52"/>
      <c r="D21" s="52"/>
      <c r="E21" s="52"/>
      <c r="F21" s="52"/>
      <c r="G21" s="52"/>
      <c r="H21" s="379">
        <f t="shared" si="5"/>
        <v>122564.51</v>
      </c>
      <c r="I21" s="52">
        <f t="shared" si="6"/>
        <v>126241.44529999999</v>
      </c>
      <c r="J21" s="52"/>
      <c r="K21" s="224">
        <f t="shared" si="7"/>
        <v>127503.859753</v>
      </c>
      <c r="L21" s="224">
        <f t="shared" si="0"/>
        <v>130053.93694806</v>
      </c>
    </row>
    <row r="22" spans="1:22" x14ac:dyDescent="0.25">
      <c r="A22" s="119"/>
      <c r="B22" s="52">
        <v>124997</v>
      </c>
      <c r="C22" s="52"/>
      <c r="D22" s="52"/>
      <c r="E22" s="52"/>
      <c r="F22" s="52"/>
      <c r="G22" s="52"/>
      <c r="H22" s="77">
        <f t="shared" si="5"/>
        <v>126246.97</v>
      </c>
      <c r="I22" s="441">
        <f t="shared" si="6"/>
        <v>130034.37910000001</v>
      </c>
      <c r="J22" s="52"/>
      <c r="K22" s="224">
        <f t="shared" si="7"/>
        <v>131334.72289100001</v>
      </c>
      <c r="L22" s="224">
        <f t="shared" si="0"/>
        <v>133961.41734882002</v>
      </c>
    </row>
    <row r="23" spans="1:22" s="394" customFormat="1" x14ac:dyDescent="0.25">
      <c r="A23" s="608" t="s">
        <v>69</v>
      </c>
      <c r="B23" s="238">
        <v>93648</v>
      </c>
      <c r="C23" s="238"/>
      <c r="D23" s="238"/>
      <c r="E23" s="238"/>
      <c r="F23" s="238"/>
      <c r="G23" s="238"/>
      <c r="H23" s="165">
        <f t="shared" si="5"/>
        <v>94584.48</v>
      </c>
      <c r="I23" s="606">
        <f t="shared" si="6"/>
        <v>97422.0144</v>
      </c>
      <c r="J23" s="238"/>
      <c r="K23" s="239">
        <f t="shared" si="7"/>
        <v>98396.234544000006</v>
      </c>
      <c r="L23" s="239">
        <f t="shared" si="0"/>
        <v>100364.15923488</v>
      </c>
      <c r="N23" s="238"/>
      <c r="O23" s="609"/>
      <c r="P23" s="609"/>
      <c r="Q23" s="609"/>
      <c r="R23" s="609"/>
      <c r="S23" s="609"/>
      <c r="T23" s="609"/>
      <c r="U23" s="609"/>
      <c r="V23" s="609"/>
    </row>
    <row r="24" spans="1:22" x14ac:dyDescent="0.25">
      <c r="A24" s="115" t="s">
        <v>363</v>
      </c>
      <c r="B24" s="52">
        <v>96938</v>
      </c>
      <c r="C24" s="52"/>
      <c r="D24" s="52"/>
      <c r="E24" s="52"/>
      <c r="F24" s="52"/>
      <c r="G24" s="52"/>
      <c r="H24" s="379">
        <f t="shared" si="5"/>
        <v>97907.38</v>
      </c>
      <c r="I24" s="52">
        <f t="shared" si="6"/>
        <v>100844.60140000001</v>
      </c>
      <c r="J24" s="52"/>
      <c r="K24" s="224">
        <f t="shared" si="7"/>
        <v>101853.04741400002</v>
      </c>
      <c r="L24" s="224">
        <f t="shared" si="0"/>
        <v>103890.10836228002</v>
      </c>
    </row>
    <row r="25" spans="1:22" x14ac:dyDescent="0.25">
      <c r="A25" s="117"/>
      <c r="B25" s="52">
        <v>100220</v>
      </c>
      <c r="C25" s="52"/>
      <c r="D25" s="52"/>
      <c r="E25" s="52"/>
      <c r="F25" s="52"/>
      <c r="G25" s="52"/>
      <c r="H25" s="379">
        <f t="shared" si="5"/>
        <v>101222.2</v>
      </c>
      <c r="I25" s="52">
        <f t="shared" si="6"/>
        <v>104258.86599999999</v>
      </c>
      <c r="J25" s="52"/>
      <c r="K25" s="224">
        <f t="shared" si="7"/>
        <v>105301.45465999999</v>
      </c>
      <c r="L25" s="224">
        <f t="shared" si="0"/>
        <v>107407.48375319999</v>
      </c>
    </row>
    <row r="26" spans="1:22" x14ac:dyDescent="0.25">
      <c r="A26" s="117"/>
      <c r="B26" s="52">
        <v>103509</v>
      </c>
      <c r="C26" s="52"/>
      <c r="D26" s="52"/>
      <c r="E26" s="52"/>
      <c r="F26" s="52"/>
      <c r="G26" s="52"/>
      <c r="H26" s="379">
        <f t="shared" si="5"/>
        <v>104544.09</v>
      </c>
      <c r="I26" s="52">
        <f t="shared" si="6"/>
        <v>107680.4127</v>
      </c>
      <c r="J26" s="52"/>
      <c r="K26" s="224">
        <f t="shared" si="7"/>
        <v>108757.216827</v>
      </c>
      <c r="L26" s="224">
        <f t="shared" si="0"/>
        <v>110932.36116354</v>
      </c>
    </row>
    <row r="27" spans="1:22" x14ac:dyDescent="0.25">
      <c r="A27" s="117"/>
      <c r="B27" s="52">
        <v>106800</v>
      </c>
      <c r="C27" s="52"/>
      <c r="D27" s="52"/>
      <c r="E27" s="52"/>
      <c r="F27" s="52"/>
      <c r="G27" s="52"/>
      <c r="H27" s="379">
        <f t="shared" si="5"/>
        <v>107868</v>
      </c>
      <c r="I27" s="52">
        <f t="shared" si="6"/>
        <v>111104.04000000001</v>
      </c>
      <c r="J27" s="52"/>
      <c r="K27" s="224">
        <f t="shared" si="7"/>
        <v>112215.08040000001</v>
      </c>
      <c r="L27" s="224">
        <f t="shared" si="0"/>
        <v>114459.38200800002</v>
      </c>
    </row>
    <row r="28" spans="1:22" x14ac:dyDescent="0.25">
      <c r="A28" s="117"/>
      <c r="B28" s="52">
        <v>110090</v>
      </c>
      <c r="C28" s="52"/>
      <c r="D28" s="52"/>
      <c r="E28" s="52"/>
      <c r="F28" s="52"/>
      <c r="G28" s="52"/>
      <c r="H28" s="379">
        <f t="shared" si="5"/>
        <v>111190.9</v>
      </c>
      <c r="I28" s="52">
        <f t="shared" si="6"/>
        <v>114526.62699999999</v>
      </c>
      <c r="J28" s="52"/>
      <c r="K28" s="224">
        <f t="shared" si="7"/>
        <v>115671.89327</v>
      </c>
      <c r="L28" s="224">
        <f t="shared" si="0"/>
        <v>117985.3311354</v>
      </c>
    </row>
    <row r="29" spans="1:22" x14ac:dyDescent="0.25">
      <c r="A29" s="117"/>
      <c r="B29" s="52">
        <v>113626</v>
      </c>
      <c r="C29" s="52"/>
      <c r="D29" s="52"/>
      <c r="E29" s="52"/>
      <c r="F29" s="52"/>
      <c r="G29" s="52"/>
      <c r="H29" s="379">
        <f t="shared" si="5"/>
        <v>114762.26</v>
      </c>
      <c r="I29" s="52">
        <f t="shared" si="6"/>
        <v>118205.1278</v>
      </c>
      <c r="J29" s="52"/>
      <c r="K29" s="224">
        <f t="shared" si="7"/>
        <v>119387.179078</v>
      </c>
      <c r="L29" s="224">
        <f t="shared" si="0"/>
        <v>121774.92265956</v>
      </c>
    </row>
    <row r="30" spans="1:22" x14ac:dyDescent="0.25">
      <c r="A30" s="117"/>
      <c r="B30" s="52">
        <v>116936</v>
      </c>
      <c r="C30" s="52"/>
      <c r="D30" s="52"/>
      <c r="E30" s="52"/>
      <c r="F30" s="52"/>
      <c r="G30" s="52"/>
      <c r="H30" s="379">
        <f t="shared" si="5"/>
        <v>118105.36</v>
      </c>
      <c r="I30" s="52">
        <f t="shared" si="6"/>
        <v>121648.5208</v>
      </c>
      <c r="J30" s="52"/>
      <c r="K30" s="224">
        <f t="shared" si="7"/>
        <v>122865.006008</v>
      </c>
      <c r="L30" s="224">
        <f t="shared" si="0"/>
        <v>125322.30612815999</v>
      </c>
    </row>
    <row r="31" spans="1:22" x14ac:dyDescent="0.25">
      <c r="A31" s="117"/>
      <c r="B31" s="52">
        <v>120450</v>
      </c>
      <c r="C31" s="52"/>
      <c r="D31" s="52"/>
      <c r="E31" s="52"/>
      <c r="F31" s="52"/>
      <c r="G31" s="52"/>
      <c r="H31" s="77">
        <f t="shared" si="5"/>
        <v>121654.5</v>
      </c>
      <c r="I31" s="441">
        <f t="shared" si="6"/>
        <v>125304.13500000001</v>
      </c>
      <c r="J31" s="52"/>
      <c r="K31" s="224">
        <f t="shared" si="7"/>
        <v>126557.17635000001</v>
      </c>
      <c r="L31" s="224">
        <f t="shared" si="0"/>
        <v>129088.31987700002</v>
      </c>
    </row>
    <row r="32" spans="1:22" s="394" customFormat="1" x14ac:dyDescent="0.25">
      <c r="A32" s="608" t="s">
        <v>364</v>
      </c>
      <c r="B32" s="238">
        <v>97184</v>
      </c>
      <c r="C32" s="238"/>
      <c r="D32" s="238"/>
      <c r="E32" s="238"/>
      <c r="F32" s="238"/>
      <c r="G32" s="238"/>
      <c r="H32" s="165">
        <f t="shared" si="5"/>
        <v>98155.839999999997</v>
      </c>
      <c r="I32" s="606">
        <f t="shared" si="6"/>
        <v>101100.51519999999</v>
      </c>
      <c r="J32" s="238"/>
      <c r="K32" s="239">
        <f t="shared" si="7"/>
        <v>102111.52035199999</v>
      </c>
      <c r="L32" s="239">
        <f t="shared" si="0"/>
        <v>104153.75075903999</v>
      </c>
    </row>
    <row r="33" spans="1:22" x14ac:dyDescent="0.25">
      <c r="A33" s="117" t="s">
        <v>370</v>
      </c>
      <c r="B33" s="52">
        <v>100595</v>
      </c>
      <c r="C33" s="52"/>
      <c r="D33" s="52"/>
      <c r="E33" s="52"/>
      <c r="F33" s="52"/>
      <c r="G33" s="52"/>
      <c r="H33" s="379">
        <f t="shared" si="5"/>
        <v>101600.95</v>
      </c>
      <c r="I33" s="52">
        <f t="shared" si="6"/>
        <v>104648.9785</v>
      </c>
      <c r="J33" s="52"/>
      <c r="K33" s="224">
        <f t="shared" si="7"/>
        <v>105695.468285</v>
      </c>
      <c r="L33" s="224">
        <f t="shared" si="0"/>
        <v>107809.3776507</v>
      </c>
      <c r="N33" s="52"/>
      <c r="O33" s="199"/>
      <c r="P33" s="199"/>
      <c r="Q33" s="199"/>
      <c r="R33" s="199"/>
      <c r="S33" s="199"/>
      <c r="T33" s="199"/>
      <c r="U33" s="199"/>
      <c r="V33" s="199"/>
    </row>
    <row r="34" spans="1:22" x14ac:dyDescent="0.25">
      <c r="A34" s="117" t="s">
        <v>361</v>
      </c>
      <c r="B34" s="52">
        <v>104005</v>
      </c>
      <c r="C34" s="52"/>
      <c r="D34" s="52"/>
      <c r="E34" s="52"/>
      <c r="F34" s="52"/>
      <c r="G34" s="52"/>
      <c r="H34" s="379">
        <f t="shared" si="5"/>
        <v>105045.05</v>
      </c>
      <c r="I34" s="52">
        <f t="shared" si="6"/>
        <v>108196.40150000001</v>
      </c>
      <c r="J34" s="52"/>
      <c r="K34" s="224">
        <f t="shared" si="7"/>
        <v>109278.36551500001</v>
      </c>
      <c r="L34" s="224">
        <f t="shared" si="0"/>
        <v>111463.93282530001</v>
      </c>
    </row>
    <row r="35" spans="1:22" x14ac:dyDescent="0.25">
      <c r="A35" s="117"/>
      <c r="B35" s="52">
        <v>107418</v>
      </c>
      <c r="C35" s="52"/>
      <c r="D35" s="52"/>
      <c r="E35" s="52"/>
      <c r="F35" s="52"/>
      <c r="G35" s="52"/>
      <c r="H35" s="379">
        <f t="shared" si="5"/>
        <v>108492.18000000001</v>
      </c>
      <c r="I35" s="52">
        <f t="shared" si="6"/>
        <v>111746.94540000001</v>
      </c>
      <c r="J35" s="52"/>
      <c r="K35" s="224">
        <f t="shared" si="7"/>
        <v>112864.41485400002</v>
      </c>
      <c r="L35" s="224">
        <f t="shared" si="0"/>
        <v>115121.70315108002</v>
      </c>
    </row>
    <row r="36" spans="1:22" x14ac:dyDescent="0.25">
      <c r="A36" s="117"/>
      <c r="B36" s="52">
        <v>110829</v>
      </c>
      <c r="C36" s="52"/>
      <c r="D36" s="52"/>
      <c r="E36" s="52"/>
      <c r="F36" s="52"/>
      <c r="G36" s="52"/>
      <c r="H36" s="379">
        <f t="shared" si="5"/>
        <v>111937.29000000001</v>
      </c>
      <c r="I36" s="52">
        <f t="shared" si="6"/>
        <v>115295.40870000001</v>
      </c>
      <c r="J36" s="52"/>
      <c r="K36" s="224">
        <f t="shared" si="7"/>
        <v>116448.36278700002</v>
      </c>
      <c r="L36" s="224">
        <f t="shared" si="0"/>
        <v>118777.33004274002</v>
      </c>
    </row>
    <row r="37" spans="1:22" x14ac:dyDescent="0.25">
      <c r="A37" s="117"/>
      <c r="B37" s="52">
        <v>114238</v>
      </c>
      <c r="C37" s="52"/>
      <c r="D37" s="52"/>
      <c r="E37" s="52"/>
      <c r="F37" s="52"/>
      <c r="G37" s="52"/>
      <c r="H37" s="379">
        <f t="shared" si="5"/>
        <v>115380.38</v>
      </c>
      <c r="I37" s="52">
        <f t="shared" si="6"/>
        <v>118841.7914</v>
      </c>
      <c r="J37" s="52"/>
      <c r="K37" s="224">
        <f t="shared" si="7"/>
        <v>120030.20931400001</v>
      </c>
      <c r="L37" s="224">
        <f t="shared" si="0"/>
        <v>122430.81350028001</v>
      </c>
    </row>
    <row r="38" spans="1:22" x14ac:dyDescent="0.25">
      <c r="A38" s="117"/>
      <c r="B38" s="52">
        <v>117915</v>
      </c>
      <c r="C38" s="52"/>
      <c r="D38" s="52"/>
      <c r="E38" s="52"/>
      <c r="F38" s="52"/>
      <c r="G38" s="52"/>
      <c r="H38" s="379">
        <f t="shared" si="5"/>
        <v>119094.15</v>
      </c>
      <c r="I38" s="52">
        <f t="shared" si="6"/>
        <v>122666.9745</v>
      </c>
      <c r="J38" s="52"/>
      <c r="K38" s="224">
        <f t="shared" si="7"/>
        <v>123893.644245</v>
      </c>
      <c r="L38" s="224">
        <f t="shared" si="0"/>
        <v>126371.51712990001</v>
      </c>
    </row>
    <row r="39" spans="1:22" x14ac:dyDescent="0.25">
      <c r="A39" s="117"/>
      <c r="B39" s="52">
        <v>121351</v>
      </c>
      <c r="C39" s="52"/>
      <c r="D39" s="52"/>
      <c r="E39" s="52"/>
      <c r="F39" s="52"/>
      <c r="G39" s="52"/>
      <c r="H39" s="379">
        <f t="shared" si="5"/>
        <v>122564.51</v>
      </c>
      <c r="I39" s="52">
        <f t="shared" si="6"/>
        <v>126241.44529999999</v>
      </c>
      <c r="J39" s="52"/>
      <c r="K39" s="224">
        <f t="shared" si="7"/>
        <v>127503.859753</v>
      </c>
      <c r="L39" s="224">
        <f t="shared" si="0"/>
        <v>130053.93694806</v>
      </c>
    </row>
    <row r="40" spans="1:22" x14ac:dyDescent="0.25">
      <c r="A40" s="117"/>
      <c r="B40" s="52">
        <v>124997</v>
      </c>
      <c r="C40" s="52"/>
      <c r="D40" s="52"/>
      <c r="E40" s="52"/>
      <c r="F40" s="52"/>
      <c r="G40" s="52"/>
      <c r="H40" s="77">
        <f t="shared" si="5"/>
        <v>126246.97</v>
      </c>
      <c r="I40" s="441">
        <f t="shared" si="6"/>
        <v>130034.37910000001</v>
      </c>
      <c r="J40" s="52"/>
      <c r="K40" s="224">
        <f t="shared" si="7"/>
        <v>131334.72289100001</v>
      </c>
      <c r="L40" s="224">
        <f t="shared" si="0"/>
        <v>133961.41734882002</v>
      </c>
    </row>
    <row r="41" spans="1:22" s="394" customFormat="1" x14ac:dyDescent="0.25">
      <c r="A41" s="79" t="s">
        <v>365</v>
      </c>
      <c r="B41" s="238">
        <v>93648</v>
      </c>
      <c r="C41" s="238"/>
      <c r="D41" s="238"/>
      <c r="E41" s="238"/>
      <c r="F41" s="238"/>
      <c r="G41" s="238"/>
      <c r="H41" s="165">
        <f t="shared" si="5"/>
        <v>94584.48</v>
      </c>
      <c r="I41" s="606">
        <f t="shared" si="6"/>
        <v>97422.0144</v>
      </c>
      <c r="J41" s="238"/>
      <c r="K41" s="239">
        <f t="shared" si="7"/>
        <v>98396.234544000006</v>
      </c>
      <c r="L41" s="239">
        <f t="shared" si="0"/>
        <v>100364.15923488</v>
      </c>
      <c r="N41" s="238"/>
      <c r="O41" s="609"/>
      <c r="P41" s="609"/>
      <c r="Q41" s="609"/>
      <c r="R41" s="609"/>
      <c r="S41" s="609"/>
      <c r="T41" s="609"/>
      <c r="U41" s="609"/>
      <c r="V41" s="609"/>
    </row>
    <row r="42" spans="1:22" x14ac:dyDescent="0.25">
      <c r="A42" s="117" t="s">
        <v>27</v>
      </c>
      <c r="B42" s="52">
        <v>96938</v>
      </c>
      <c r="C42" s="52"/>
      <c r="D42" s="52"/>
      <c r="E42" s="52"/>
      <c r="F42" s="52"/>
      <c r="G42" s="52"/>
      <c r="H42" s="379">
        <f t="shared" ref="H42:H58" si="8">B42*1.01</f>
        <v>97907.38</v>
      </c>
      <c r="I42" s="52">
        <f t="shared" si="6"/>
        <v>100844.60140000001</v>
      </c>
      <c r="J42" s="52"/>
      <c r="K42" s="224">
        <f t="shared" si="7"/>
        <v>101853.04741400002</v>
      </c>
      <c r="L42" s="224">
        <f t="shared" si="0"/>
        <v>103890.10836228002</v>
      </c>
    </row>
    <row r="43" spans="1:22" x14ac:dyDescent="0.25">
      <c r="A43" s="119"/>
      <c r="B43" s="52">
        <v>100220</v>
      </c>
      <c r="C43" s="52"/>
      <c r="D43" s="52"/>
      <c r="E43" s="52"/>
      <c r="F43" s="52"/>
      <c r="G43" s="52"/>
      <c r="H43" s="379">
        <f t="shared" si="8"/>
        <v>101222.2</v>
      </c>
      <c r="I43" s="52">
        <f t="shared" si="6"/>
        <v>104258.86599999999</v>
      </c>
      <c r="J43" s="52"/>
      <c r="K43" s="224">
        <f t="shared" si="7"/>
        <v>105301.45465999999</v>
      </c>
      <c r="L43" s="224">
        <f t="shared" si="0"/>
        <v>107407.48375319999</v>
      </c>
    </row>
    <row r="44" spans="1:22" x14ac:dyDescent="0.25">
      <c r="A44" s="119"/>
      <c r="B44" s="52">
        <v>103509</v>
      </c>
      <c r="C44" s="52"/>
      <c r="D44" s="52"/>
      <c r="E44" s="52"/>
      <c r="F44" s="52"/>
      <c r="G44" s="52"/>
      <c r="H44" s="379">
        <f t="shared" si="8"/>
        <v>104544.09</v>
      </c>
      <c r="I44" s="52">
        <f t="shared" si="6"/>
        <v>107680.4127</v>
      </c>
      <c r="J44" s="52"/>
      <c r="K44" s="224">
        <f t="shared" si="7"/>
        <v>108757.216827</v>
      </c>
      <c r="L44" s="224">
        <f t="shared" si="0"/>
        <v>110932.36116354</v>
      </c>
    </row>
    <row r="45" spans="1:22" x14ac:dyDescent="0.25">
      <c r="A45" s="119"/>
      <c r="B45" s="52">
        <v>106800</v>
      </c>
      <c r="C45" s="52"/>
      <c r="D45" s="52"/>
      <c r="E45" s="52"/>
      <c r="F45" s="52"/>
      <c r="G45" s="52"/>
      <c r="H45" s="379">
        <f t="shared" si="8"/>
        <v>107868</v>
      </c>
      <c r="I45" s="52">
        <f t="shared" si="6"/>
        <v>111104.04000000001</v>
      </c>
      <c r="J45" s="52"/>
      <c r="K45" s="224">
        <f t="shared" si="7"/>
        <v>112215.08040000001</v>
      </c>
      <c r="L45" s="224">
        <f t="shared" si="0"/>
        <v>114459.38200800002</v>
      </c>
    </row>
    <row r="46" spans="1:22" x14ac:dyDescent="0.25">
      <c r="A46" s="119"/>
      <c r="B46" s="52">
        <v>110090</v>
      </c>
      <c r="C46" s="52"/>
      <c r="D46" s="52"/>
      <c r="E46" s="52"/>
      <c r="F46" s="52"/>
      <c r="G46" s="52"/>
      <c r="H46" s="379">
        <f t="shared" si="8"/>
        <v>111190.9</v>
      </c>
      <c r="I46" s="52">
        <f t="shared" si="6"/>
        <v>114526.62699999999</v>
      </c>
      <c r="J46" s="52"/>
      <c r="K46" s="224">
        <f t="shared" si="7"/>
        <v>115671.89327</v>
      </c>
      <c r="L46" s="224">
        <f t="shared" si="0"/>
        <v>117985.3311354</v>
      </c>
    </row>
    <row r="47" spans="1:22" x14ac:dyDescent="0.25">
      <c r="A47" s="119"/>
      <c r="B47" s="52">
        <v>113626</v>
      </c>
      <c r="C47" s="52"/>
      <c r="D47" s="52"/>
      <c r="E47" s="52"/>
      <c r="F47" s="52"/>
      <c r="G47" s="52"/>
      <c r="H47" s="379">
        <f t="shared" si="8"/>
        <v>114762.26</v>
      </c>
      <c r="I47" s="52">
        <f t="shared" si="6"/>
        <v>118205.1278</v>
      </c>
      <c r="J47" s="52"/>
      <c r="K47" s="224">
        <f t="shared" si="7"/>
        <v>119387.179078</v>
      </c>
      <c r="L47" s="224">
        <f t="shared" si="0"/>
        <v>121774.92265956</v>
      </c>
    </row>
    <row r="48" spans="1:22" x14ac:dyDescent="0.25">
      <c r="A48" s="119"/>
      <c r="B48" s="52">
        <v>116936</v>
      </c>
      <c r="C48" s="52"/>
      <c r="D48" s="52"/>
      <c r="E48" s="52"/>
      <c r="F48" s="52"/>
      <c r="G48" s="52"/>
      <c r="H48" s="379">
        <f t="shared" si="8"/>
        <v>118105.36</v>
      </c>
      <c r="I48" s="52">
        <f t="shared" si="6"/>
        <v>121648.5208</v>
      </c>
      <c r="J48" s="52"/>
      <c r="K48" s="224">
        <f t="shared" si="7"/>
        <v>122865.006008</v>
      </c>
      <c r="L48" s="224">
        <f t="shared" si="0"/>
        <v>125322.30612815999</v>
      </c>
    </row>
    <row r="49" spans="1:22" x14ac:dyDescent="0.25">
      <c r="A49" s="119"/>
      <c r="B49" s="52">
        <v>120450</v>
      </c>
      <c r="C49" s="52"/>
      <c r="D49" s="52"/>
      <c r="E49" s="52"/>
      <c r="F49" s="52"/>
      <c r="G49" s="52"/>
      <c r="H49" s="77">
        <f t="shared" si="8"/>
        <v>121654.5</v>
      </c>
      <c r="I49" s="441">
        <f t="shared" si="6"/>
        <v>125304.13500000001</v>
      </c>
      <c r="J49" s="52"/>
      <c r="K49" s="224">
        <f t="shared" si="7"/>
        <v>126557.17635000001</v>
      </c>
      <c r="L49" s="224">
        <f t="shared" si="0"/>
        <v>129088.31987700002</v>
      </c>
    </row>
    <row r="50" spans="1:22" s="394" customFormat="1" x14ac:dyDescent="0.3">
      <c r="A50" s="161" t="s">
        <v>143</v>
      </c>
      <c r="B50" s="163">
        <v>75483</v>
      </c>
      <c r="C50" s="163"/>
      <c r="D50" s="163"/>
      <c r="E50" s="163"/>
      <c r="F50" s="163"/>
      <c r="G50" s="163"/>
      <c r="H50" s="165">
        <f t="shared" si="8"/>
        <v>76237.83</v>
      </c>
      <c r="I50" s="606">
        <f t="shared" si="6"/>
        <v>78524.964900000006</v>
      </c>
      <c r="J50" s="238"/>
      <c r="K50" s="239">
        <f t="shared" si="7"/>
        <v>79310.214549000011</v>
      </c>
      <c r="L50" s="239">
        <f t="shared" si="0"/>
        <v>80896.418839980019</v>
      </c>
    </row>
    <row r="51" spans="1:22" x14ac:dyDescent="0.25">
      <c r="A51" s="119"/>
      <c r="B51" s="164">
        <v>78131</v>
      </c>
      <c r="C51" s="164"/>
      <c r="D51" s="164"/>
      <c r="E51" s="164"/>
      <c r="F51" s="164"/>
      <c r="G51" s="164"/>
      <c r="H51" s="381">
        <f t="shared" si="8"/>
        <v>78912.31</v>
      </c>
      <c r="I51" s="52">
        <f t="shared" si="6"/>
        <v>81279.679300000003</v>
      </c>
      <c r="J51" s="52"/>
      <c r="K51" s="224">
        <f t="shared" si="7"/>
        <v>82092.476093000005</v>
      </c>
      <c r="L51" s="224">
        <f t="shared" si="0"/>
        <v>83734.325614860005</v>
      </c>
    </row>
    <row r="52" spans="1:22" x14ac:dyDescent="0.25">
      <c r="A52" s="119"/>
      <c r="B52" s="164">
        <v>80778</v>
      </c>
      <c r="C52" s="164"/>
      <c r="D52" s="164"/>
      <c r="E52" s="164"/>
      <c r="F52" s="164"/>
      <c r="G52" s="164"/>
      <c r="H52" s="381">
        <f t="shared" si="8"/>
        <v>81585.78</v>
      </c>
      <c r="I52" s="52">
        <f t="shared" si="6"/>
        <v>84033.353400000007</v>
      </c>
      <c r="J52" s="52"/>
      <c r="K52" s="224">
        <f t="shared" si="7"/>
        <v>84873.686934000012</v>
      </c>
      <c r="L52" s="224">
        <f t="shared" si="0"/>
        <v>86571.160672680009</v>
      </c>
      <c r="N52" s="199"/>
      <c r="O52" s="199"/>
      <c r="P52" s="199"/>
      <c r="Q52" s="199"/>
      <c r="R52" s="199"/>
      <c r="S52" s="199"/>
      <c r="T52" s="199"/>
      <c r="U52" s="199"/>
      <c r="V52" s="199"/>
    </row>
    <row r="53" spans="1:22" x14ac:dyDescent="0.25">
      <c r="A53" s="119"/>
      <c r="B53" s="164">
        <v>83430</v>
      </c>
      <c r="C53" s="164"/>
      <c r="D53" s="164"/>
      <c r="E53" s="164"/>
      <c r="F53" s="164"/>
      <c r="G53" s="164"/>
      <c r="H53" s="381">
        <f t="shared" si="8"/>
        <v>84264.3</v>
      </c>
      <c r="I53" s="52">
        <f t="shared" si="6"/>
        <v>86792.229000000007</v>
      </c>
      <c r="J53" s="52"/>
      <c r="K53" s="224">
        <f t="shared" si="7"/>
        <v>87660.151290000009</v>
      </c>
      <c r="L53" s="224">
        <f t="shared" si="0"/>
        <v>89413.35431580001</v>
      </c>
    </row>
    <row r="54" spans="1:22" x14ac:dyDescent="0.25">
      <c r="B54" s="164">
        <v>86083</v>
      </c>
      <c r="C54" s="164"/>
      <c r="D54" s="164"/>
      <c r="E54" s="164"/>
      <c r="F54" s="164"/>
      <c r="G54" s="164"/>
      <c r="H54" s="381">
        <f t="shared" si="8"/>
        <v>86943.83</v>
      </c>
      <c r="I54" s="52">
        <f t="shared" si="6"/>
        <v>89552.144899999999</v>
      </c>
      <c r="J54" s="52"/>
      <c r="K54" s="224">
        <f t="shared" si="7"/>
        <v>90447.666349000006</v>
      </c>
      <c r="L54" s="224">
        <f t="shared" si="0"/>
        <v>92256.619675980008</v>
      </c>
    </row>
    <row r="55" spans="1:22" x14ac:dyDescent="0.25">
      <c r="B55" s="164">
        <v>88729</v>
      </c>
      <c r="C55" s="164"/>
      <c r="D55" s="164"/>
      <c r="E55" s="164"/>
      <c r="F55" s="164"/>
      <c r="G55" s="164"/>
      <c r="H55" s="381">
        <f t="shared" si="8"/>
        <v>89616.29</v>
      </c>
      <c r="I55" s="52">
        <f t="shared" si="6"/>
        <v>92304.778699999995</v>
      </c>
      <c r="J55" s="52"/>
      <c r="K55" s="224">
        <f t="shared" si="7"/>
        <v>93227.826486999998</v>
      </c>
      <c r="L55" s="224">
        <f t="shared" si="0"/>
        <v>95092.383016740001</v>
      </c>
    </row>
    <row r="56" spans="1:22" x14ac:dyDescent="0.25">
      <c r="B56" s="164">
        <v>91583</v>
      </c>
      <c r="C56" s="164"/>
      <c r="D56" s="164"/>
      <c r="E56" s="164"/>
      <c r="F56" s="164"/>
      <c r="G56" s="164"/>
      <c r="H56" s="381">
        <f t="shared" si="8"/>
        <v>92498.83</v>
      </c>
      <c r="I56" s="52">
        <f t="shared" si="6"/>
        <v>95273.794900000008</v>
      </c>
      <c r="J56" s="52"/>
      <c r="K56" s="224">
        <f t="shared" si="7"/>
        <v>96226.53284900001</v>
      </c>
      <c r="L56" s="224">
        <f t="shared" si="0"/>
        <v>98151.063505980012</v>
      </c>
    </row>
    <row r="57" spans="1:22" x14ac:dyDescent="0.25">
      <c r="B57" s="164">
        <v>94252</v>
      </c>
      <c r="C57" s="164"/>
      <c r="D57" s="164"/>
      <c r="E57" s="164"/>
      <c r="F57" s="164"/>
      <c r="G57" s="164"/>
      <c r="H57" s="381">
        <f t="shared" si="8"/>
        <v>95194.52</v>
      </c>
      <c r="I57" s="52">
        <f t="shared" si="6"/>
        <v>98050.35560000001</v>
      </c>
      <c r="J57" s="52"/>
      <c r="K57" s="224">
        <f t="shared" si="7"/>
        <v>99030.859156000006</v>
      </c>
      <c r="L57" s="224">
        <f t="shared" si="0"/>
        <v>101011.47633912001</v>
      </c>
    </row>
    <row r="58" spans="1:22" x14ac:dyDescent="0.25">
      <c r="B58" s="164">
        <v>97082</v>
      </c>
      <c r="C58" s="164"/>
      <c r="D58" s="164"/>
      <c r="E58" s="164"/>
      <c r="F58" s="164"/>
      <c r="G58" s="164"/>
      <c r="H58" s="77">
        <f t="shared" si="8"/>
        <v>98052.82</v>
      </c>
      <c r="I58" s="380">
        <f t="shared" si="6"/>
        <v>100994.40460000001</v>
      </c>
      <c r="J58" s="52"/>
      <c r="K58" s="224">
        <f t="shared" si="7"/>
        <v>102004.34864600001</v>
      </c>
      <c r="L58" s="224">
        <f t="shared" si="0"/>
        <v>104044.43561892002</v>
      </c>
    </row>
    <row r="59" spans="1:22" x14ac:dyDescent="0.25">
      <c r="L59" s="199"/>
    </row>
    <row r="68" spans="1:16" s="32" customFormat="1" ht="30.75" customHeight="1" thickBot="1" x14ac:dyDescent="0.3">
      <c r="A68" s="447" t="s">
        <v>324</v>
      </c>
      <c r="B68" s="448"/>
      <c r="C68" s="448"/>
      <c r="D68" s="448"/>
      <c r="E68" s="448"/>
      <c r="F68" s="448"/>
      <c r="G68" s="448"/>
      <c r="H68" s="448"/>
      <c r="I68" s="448"/>
      <c r="J68" s="448"/>
      <c r="K68" s="448"/>
      <c r="L68" s="448"/>
      <c r="M68" s="448"/>
      <c r="N68" s="448"/>
      <c r="O68" s="449"/>
      <c r="P68" s="344"/>
    </row>
    <row r="69" spans="1:16" ht="16.2" thickTop="1" x14ac:dyDescent="0.25"/>
    <row r="143" spans="1:1" x14ac:dyDescent="0.25">
      <c r="A143" s="53" t="s">
        <v>71</v>
      </c>
    </row>
    <row r="144" spans="1:1" x14ac:dyDescent="0.25">
      <c r="A144" s="120"/>
    </row>
    <row r="145" spans="1:1" x14ac:dyDescent="0.25">
      <c r="A145" s="121" t="s">
        <v>29</v>
      </c>
    </row>
    <row r="146" spans="1:1" x14ac:dyDescent="0.25">
      <c r="A146" s="122"/>
    </row>
    <row r="147" spans="1:1" x14ac:dyDescent="0.25">
      <c r="A147" s="123"/>
    </row>
    <row r="148" spans="1:1" x14ac:dyDescent="0.25">
      <c r="A148" s="124"/>
    </row>
    <row r="149" spans="1:1" x14ac:dyDescent="0.25">
      <c r="A149" s="125" t="s">
        <v>30</v>
      </c>
    </row>
    <row r="150" spans="1:1" x14ac:dyDescent="0.25">
      <c r="A150" s="126"/>
    </row>
    <row r="151" spans="1:1" x14ac:dyDescent="0.25">
      <c r="A151" s="125" t="s">
        <v>31</v>
      </c>
    </row>
    <row r="152" spans="1:1" x14ac:dyDescent="0.25">
      <c r="A152" s="125" t="s">
        <v>32</v>
      </c>
    </row>
    <row r="153" spans="1:1" x14ac:dyDescent="0.25">
      <c r="A153" s="125" t="s">
        <v>33</v>
      </c>
    </row>
    <row r="154" spans="1:1" x14ac:dyDescent="0.25">
      <c r="A154" s="126"/>
    </row>
    <row r="155" spans="1:1" x14ac:dyDescent="0.25">
      <c r="A155" s="125" t="s">
        <v>34</v>
      </c>
    </row>
    <row r="156" spans="1:1" x14ac:dyDescent="0.25">
      <c r="A156" s="125" t="s">
        <v>35</v>
      </c>
    </row>
    <row r="157" spans="1:1" x14ac:dyDescent="0.25">
      <c r="A157" s="126"/>
    </row>
    <row r="158" spans="1:1" x14ac:dyDescent="0.25">
      <c r="A158" s="125" t="s">
        <v>36</v>
      </c>
    </row>
    <row r="159" spans="1:1" x14ac:dyDescent="0.25">
      <c r="A159" s="125" t="s">
        <v>37</v>
      </c>
    </row>
    <row r="160" spans="1:1" x14ac:dyDescent="0.25">
      <c r="A160" s="125" t="s">
        <v>38</v>
      </c>
    </row>
    <row r="161" spans="1:1" x14ac:dyDescent="0.25">
      <c r="A161" s="124"/>
    </row>
  </sheetData>
  <phoneticPr fontId="3" type="noConversion"/>
  <hyperlinks>
    <hyperlink ref="A68" location="'Table of Contents'!A1" display="Link to Table of Contents "/>
  </hyperlinks>
  <pageMargins left="0.25" right="0.25" top="0.75" bottom="0.75" header="0.3" footer="0.3"/>
  <pageSetup paperSize="9" fitToHeight="0" orientation="portrait" r:id="rId1"/>
  <headerFooter alignWithMargins="0">
    <oddHeader xml:space="preserve">&amp;C&amp;"Comic Sans MS,Regular"&amp;8Institutes of Technology
</oddHeader>
  </headerFooter>
  <rowBreaks count="1" manualBreakCount="1">
    <brk id="42" max="4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R25"/>
  <sheetViews>
    <sheetView zoomScaleNormal="100" workbookViewId="0">
      <pane ySplit="1" topLeftCell="A2" activePane="bottomLeft" state="frozen"/>
      <selection pane="bottomLeft" activeCell="A3" sqref="A3"/>
    </sheetView>
  </sheetViews>
  <sheetFormatPr defaultColWidth="8.81640625" defaultRowHeight="15.6" x14ac:dyDescent="0.3"/>
  <cols>
    <col min="1" max="1" width="34.7265625" style="59" customWidth="1"/>
    <col min="2" max="2" width="0" style="59" hidden="1" customWidth="1"/>
    <col min="3" max="3" width="9.26953125" style="59" hidden="1" customWidth="1"/>
    <col min="4" max="4" width="9.453125" style="59" hidden="1" customWidth="1"/>
    <col min="5" max="5" width="15.453125" style="59" hidden="1" customWidth="1"/>
    <col min="6" max="6" width="14" style="59" customWidth="1"/>
    <col min="7" max="16384" width="8.81640625" style="59"/>
  </cols>
  <sheetData>
    <row r="1" spans="1:7" s="88" customFormat="1" ht="18" x14ac:dyDescent="0.35">
      <c r="A1" s="113" t="s">
        <v>357</v>
      </c>
      <c r="B1" s="93">
        <v>44470</v>
      </c>
      <c r="C1" s="93">
        <v>44593</v>
      </c>
      <c r="D1" s="210">
        <v>44594</v>
      </c>
      <c r="E1" s="221">
        <v>44835</v>
      </c>
      <c r="F1" s="221">
        <v>44986</v>
      </c>
    </row>
    <row r="2" spans="1:7" x14ac:dyDescent="0.3">
      <c r="A2" s="72" t="s">
        <v>59</v>
      </c>
      <c r="B2" s="70">
        <v>45657.720467997504</v>
      </c>
      <c r="C2" s="70">
        <f>B2*1.01</f>
        <v>46114.29767267748</v>
      </c>
      <c r="D2" s="70">
        <f>C2*1.03</f>
        <v>47497.726602857809</v>
      </c>
      <c r="E2" s="223">
        <f t="shared" ref="E2:E13" si="0">IF(D2*0.01&lt;500,D2+500,D2*1.01)</f>
        <v>47997.726602857809</v>
      </c>
      <c r="F2" s="223">
        <f>E2*1.02</f>
        <v>48957.681134914965</v>
      </c>
    </row>
    <row r="3" spans="1:7" x14ac:dyDescent="0.3">
      <c r="A3" s="72" t="s">
        <v>387</v>
      </c>
      <c r="B3" s="70">
        <v>46166.960355582509</v>
      </c>
      <c r="C3" s="70">
        <f t="shared" ref="C3:C13" si="1">B3*1.01</f>
        <v>46628.629959138336</v>
      </c>
      <c r="D3" s="70">
        <f t="shared" ref="D3:D13" si="2">C3*1.03</f>
        <v>48027.488857912489</v>
      </c>
      <c r="E3" s="224">
        <f t="shared" si="0"/>
        <v>48527.488857912489</v>
      </c>
      <c r="F3" s="224">
        <f t="shared" ref="F3:F13" si="3">E3*1.02</f>
        <v>49498.038635070741</v>
      </c>
    </row>
    <row r="4" spans="1:7" x14ac:dyDescent="0.3">
      <c r="A4" s="74"/>
      <c r="B4" s="70">
        <v>46411.787224613756</v>
      </c>
      <c r="C4" s="70">
        <f t="shared" si="1"/>
        <v>46875.905096859897</v>
      </c>
      <c r="D4" s="70">
        <f t="shared" si="2"/>
        <v>48282.182249765698</v>
      </c>
      <c r="E4" s="224">
        <f t="shared" si="0"/>
        <v>48782.182249765698</v>
      </c>
      <c r="F4" s="224">
        <f t="shared" si="3"/>
        <v>49757.825894761016</v>
      </c>
    </row>
    <row r="5" spans="1:7" x14ac:dyDescent="0.3">
      <c r="A5" s="74"/>
      <c r="B5" s="70">
        <v>46684.034702976511</v>
      </c>
      <c r="C5" s="70">
        <f t="shared" si="1"/>
        <v>47150.875050006274</v>
      </c>
      <c r="D5" s="70">
        <f t="shared" si="2"/>
        <v>48565.401301506463</v>
      </c>
      <c r="E5" s="224">
        <f t="shared" si="0"/>
        <v>49065.401301506463</v>
      </c>
      <c r="F5" s="224">
        <f t="shared" si="3"/>
        <v>50046.709327536591</v>
      </c>
    </row>
    <row r="6" spans="1:7" x14ac:dyDescent="0.3">
      <c r="A6" s="74"/>
      <c r="B6" s="70">
        <v>46933.758109388378</v>
      </c>
      <c r="C6" s="70">
        <f t="shared" si="1"/>
        <v>47403.09569048226</v>
      </c>
      <c r="D6" s="70">
        <f t="shared" si="2"/>
        <v>48825.18856119673</v>
      </c>
      <c r="E6" s="224">
        <f t="shared" si="0"/>
        <v>49325.18856119673</v>
      </c>
      <c r="F6" s="224">
        <f t="shared" si="3"/>
        <v>50311.692332420665</v>
      </c>
      <c r="G6" s="70"/>
    </row>
    <row r="7" spans="1:7" x14ac:dyDescent="0.3">
      <c r="A7" s="74"/>
      <c r="B7" s="70">
        <v>47069.881848569756</v>
      </c>
      <c r="C7" s="70">
        <f t="shared" si="1"/>
        <v>47540.580667055452</v>
      </c>
      <c r="D7" s="70">
        <f t="shared" si="2"/>
        <v>48966.798087067116</v>
      </c>
      <c r="E7" s="224">
        <f t="shared" si="0"/>
        <v>49466.798087067116</v>
      </c>
      <c r="F7" s="224">
        <f t="shared" si="3"/>
        <v>50456.134048808461</v>
      </c>
      <c r="G7" s="70"/>
    </row>
    <row r="8" spans="1:7" x14ac:dyDescent="0.3">
      <c r="A8" s="74"/>
      <c r="B8" s="70">
        <v>47196.212512989878</v>
      </c>
      <c r="C8" s="70">
        <f t="shared" si="1"/>
        <v>47668.174638119774</v>
      </c>
      <c r="D8" s="70">
        <f t="shared" si="2"/>
        <v>49098.219877263371</v>
      </c>
      <c r="E8" s="224">
        <f t="shared" si="0"/>
        <v>49598.219877263371</v>
      </c>
      <c r="F8" s="224">
        <f t="shared" si="3"/>
        <v>50590.184274808642</v>
      </c>
      <c r="G8" s="70"/>
    </row>
    <row r="9" spans="1:7" x14ac:dyDescent="0.3">
      <c r="A9" s="74"/>
      <c r="B9" s="70">
        <v>47330.377637219011</v>
      </c>
      <c r="C9" s="70">
        <f t="shared" si="1"/>
        <v>47803.681413591199</v>
      </c>
      <c r="D9" s="70">
        <f t="shared" si="2"/>
        <v>49237.791855998934</v>
      </c>
      <c r="E9" s="224">
        <f t="shared" si="0"/>
        <v>49737.791855998934</v>
      </c>
      <c r="F9" s="224">
        <f t="shared" si="3"/>
        <v>50732.547693118911</v>
      </c>
      <c r="G9" s="70"/>
    </row>
    <row r="10" spans="1:7" x14ac:dyDescent="0.3">
      <c r="A10" s="74"/>
      <c r="B10" s="70">
        <v>47459.64622406751</v>
      </c>
      <c r="C10" s="70">
        <f t="shared" si="1"/>
        <v>47934.242686308186</v>
      </c>
      <c r="D10" s="70">
        <f t="shared" si="2"/>
        <v>49372.269966897431</v>
      </c>
      <c r="E10" s="224">
        <f t="shared" si="0"/>
        <v>49872.269966897431</v>
      </c>
      <c r="F10" s="224">
        <f t="shared" si="3"/>
        <v>50869.715366235381</v>
      </c>
      <c r="G10" s="70"/>
    </row>
    <row r="11" spans="1:7" x14ac:dyDescent="0.3">
      <c r="A11" s="74"/>
      <c r="B11" s="70">
        <v>47670.19733143437</v>
      </c>
      <c r="C11" s="70">
        <f t="shared" si="1"/>
        <v>48146.899304748717</v>
      </c>
      <c r="D11" s="70">
        <f t="shared" si="2"/>
        <v>49591.306283891179</v>
      </c>
      <c r="E11" s="224">
        <f t="shared" si="0"/>
        <v>50091.306283891179</v>
      </c>
      <c r="F11" s="627">
        <f t="shared" si="3"/>
        <v>51093.132409569007</v>
      </c>
      <c r="G11" s="70"/>
    </row>
    <row r="12" spans="1:7" x14ac:dyDescent="0.3">
      <c r="A12" s="74"/>
      <c r="B12" s="70">
        <v>47831.783064995005</v>
      </c>
      <c r="C12" s="70">
        <f t="shared" si="1"/>
        <v>48310.100895644959</v>
      </c>
      <c r="D12" s="70">
        <f t="shared" si="2"/>
        <v>49759.403922514306</v>
      </c>
      <c r="E12" s="224">
        <f t="shared" si="0"/>
        <v>50259.403922514306</v>
      </c>
      <c r="F12" s="224">
        <f t="shared" si="3"/>
        <v>51264.592000964592</v>
      </c>
      <c r="G12" s="70"/>
    </row>
    <row r="13" spans="1:7" x14ac:dyDescent="0.3">
      <c r="A13" s="74"/>
      <c r="B13" s="70">
        <v>48222.526747968877</v>
      </c>
      <c r="C13" s="70">
        <f t="shared" si="1"/>
        <v>48704.752015448568</v>
      </c>
      <c r="D13" s="70">
        <f t="shared" si="2"/>
        <v>50165.894575912025</v>
      </c>
      <c r="E13" s="224">
        <f t="shared" si="0"/>
        <v>50667.553521671143</v>
      </c>
      <c r="F13" s="224">
        <f t="shared" si="3"/>
        <v>51680.904592104569</v>
      </c>
      <c r="G13" s="70"/>
    </row>
    <row r="14" spans="1:7" x14ac:dyDescent="0.3">
      <c r="F14" s="224"/>
      <c r="G14" s="70"/>
    </row>
    <row r="15" spans="1:7" x14ac:dyDescent="0.3">
      <c r="F15" s="224"/>
      <c r="G15" s="70"/>
    </row>
    <row r="16" spans="1:7" x14ac:dyDescent="0.3">
      <c r="F16" s="224"/>
      <c r="G16" s="70"/>
    </row>
    <row r="17" spans="1:18" x14ac:dyDescent="0.3">
      <c r="F17" s="224"/>
      <c r="G17" s="70"/>
    </row>
    <row r="18" spans="1:18" x14ac:dyDescent="0.3">
      <c r="F18" s="224"/>
    </row>
    <row r="19" spans="1:18" x14ac:dyDescent="0.3">
      <c r="F19" s="224"/>
    </row>
    <row r="20" spans="1:18" x14ac:dyDescent="0.3">
      <c r="F20" s="224"/>
    </row>
    <row r="21" spans="1:18" x14ac:dyDescent="0.3"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</row>
    <row r="24" spans="1:18" s="32" customFormat="1" ht="30.75" customHeight="1" thickBot="1" x14ac:dyDescent="0.3">
      <c r="A24" s="724" t="s">
        <v>324</v>
      </c>
      <c r="B24" s="725"/>
      <c r="C24" s="725"/>
      <c r="D24" s="725"/>
      <c r="E24" s="725"/>
      <c r="F24" s="725"/>
      <c r="G24" s="725"/>
      <c r="H24" s="725"/>
      <c r="I24" s="726"/>
      <c r="J24" s="344"/>
    </row>
    <row r="25" spans="1:18" ht="16.2" thickTop="1" x14ac:dyDescent="0.3"/>
  </sheetData>
  <mergeCells count="1">
    <mergeCell ref="A24:I24"/>
  </mergeCells>
  <phoneticPr fontId="3" type="noConversion"/>
  <hyperlinks>
    <hyperlink ref="A24" location="'Table of Contents'!A1" display="Link to Table of Contents "/>
  </hyperlinks>
  <pageMargins left="0.75" right="0.75" top="1" bottom="1" header="0.5" footer="0.5"/>
  <pageSetup paperSize="9" scale="7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M97"/>
  <sheetViews>
    <sheetView zoomScale="90" zoomScaleNormal="90" workbookViewId="0">
      <pane ySplit="1" topLeftCell="A2" activePane="bottomLeft" state="frozen"/>
      <selection pane="bottomLeft" activeCell="P78" sqref="P78"/>
    </sheetView>
  </sheetViews>
  <sheetFormatPr defaultColWidth="8.81640625" defaultRowHeight="15.6" x14ac:dyDescent="0.25"/>
  <cols>
    <col min="1" max="1" width="38.81640625" style="24" customWidth="1"/>
    <col min="2" max="2" width="16.26953125" style="20" hidden="1" customWidth="1"/>
    <col min="3" max="3" width="12.81640625" style="20" hidden="1" customWidth="1"/>
    <col min="4" max="4" width="22" style="20" hidden="1" customWidth="1"/>
    <col min="5" max="6" width="16.7265625" style="20" hidden="1" customWidth="1"/>
    <col min="7" max="7" width="11.7265625" style="20" hidden="1" customWidth="1"/>
    <col min="8" max="8" width="21.81640625" style="20" hidden="1" customWidth="1"/>
    <col min="9" max="9" width="14.54296875" style="20" hidden="1" customWidth="1"/>
    <col min="10" max="10" width="21" style="20" hidden="1" customWidth="1"/>
    <col min="11" max="12" width="13" style="20" customWidth="1"/>
    <col min="13" max="16384" width="8.81640625" style="20"/>
  </cols>
  <sheetData>
    <row r="1" spans="1:12" s="41" customFormat="1" ht="31.2" x14ac:dyDescent="0.25">
      <c r="A1" s="219" t="s">
        <v>156</v>
      </c>
      <c r="B1" s="94"/>
      <c r="C1" s="25">
        <v>44470</v>
      </c>
      <c r="D1" s="25" t="s">
        <v>137</v>
      </c>
      <c r="E1" s="25">
        <v>44593</v>
      </c>
      <c r="F1" s="41" t="s">
        <v>136</v>
      </c>
      <c r="G1" s="87">
        <v>44594</v>
      </c>
      <c r="H1" s="180" t="s">
        <v>155</v>
      </c>
      <c r="I1" s="221">
        <v>44835</v>
      </c>
      <c r="J1" s="221" t="s">
        <v>157</v>
      </c>
      <c r="K1" s="221">
        <v>44986</v>
      </c>
      <c r="L1" s="338" t="s">
        <v>371</v>
      </c>
    </row>
    <row r="2" spans="1:12" ht="31.2" x14ac:dyDescent="0.25">
      <c r="A2" s="487" t="s">
        <v>388</v>
      </c>
      <c r="K2" s="225"/>
      <c r="L2" s="225"/>
    </row>
    <row r="3" spans="1:12" ht="31.2" x14ac:dyDescent="0.25">
      <c r="A3" s="487" t="s">
        <v>111</v>
      </c>
      <c r="K3" s="225"/>
      <c r="L3" s="225"/>
    </row>
    <row r="4" spans="1:12" x14ac:dyDescent="0.25">
      <c r="A4" s="480" t="s">
        <v>112</v>
      </c>
      <c r="K4" s="225"/>
      <c r="L4" s="225"/>
    </row>
    <row r="5" spans="1:12" x14ac:dyDescent="0.3">
      <c r="A5" s="480" t="s">
        <v>90</v>
      </c>
      <c r="B5" s="89" t="s">
        <v>90</v>
      </c>
      <c r="C5" s="42">
        <v>698.79163270704794</v>
      </c>
      <c r="D5" s="42">
        <v>637.92706630570262</v>
      </c>
      <c r="E5" s="42">
        <f>C5*1.01</f>
        <v>705.77954903411842</v>
      </c>
      <c r="F5" s="42">
        <f>D5*1.01</f>
        <v>644.30633696875964</v>
      </c>
      <c r="G5" s="42">
        <f>E5*1.03</f>
        <v>726.95293550514202</v>
      </c>
      <c r="H5" s="42">
        <f>F5*1.03</f>
        <v>663.63552707782242</v>
      </c>
      <c r="I5" s="226">
        <f>IF(G5*0.01&lt;9.58,G5+9.58,G5*1.01)</f>
        <v>736.53293550514206</v>
      </c>
      <c r="J5" s="226">
        <f>IF(H5*0.01&lt;9.58,H5+9.58,H5*1.01)</f>
        <v>673.21552707782246</v>
      </c>
      <c r="K5" s="225">
        <f t="shared" ref="K5:L62" si="0">I5*1.02</f>
        <v>751.26359421524489</v>
      </c>
      <c r="L5" s="225">
        <f t="shared" si="0"/>
        <v>686.67983761937887</v>
      </c>
    </row>
    <row r="6" spans="1:12" x14ac:dyDescent="0.3">
      <c r="A6" s="480" t="s">
        <v>91</v>
      </c>
      <c r="B6" s="89" t="s">
        <v>91</v>
      </c>
      <c r="C6" s="42">
        <v>703.91341080718178</v>
      </c>
      <c r="D6" s="42">
        <v>658.82601720160233</v>
      </c>
      <c r="E6" s="42">
        <f t="shared" ref="E6:E13" si="1">C6*1.01</f>
        <v>710.95254491525361</v>
      </c>
      <c r="F6" s="42">
        <f t="shared" ref="F6:F15" si="2">D6*1.01</f>
        <v>665.41427737361835</v>
      </c>
      <c r="G6" s="42">
        <f t="shared" ref="G6:G62" si="3">E6*1.03</f>
        <v>732.28112126271128</v>
      </c>
      <c r="H6" s="42">
        <f t="shared" ref="H6:H47" si="4">F6*1.03</f>
        <v>685.37670569482691</v>
      </c>
      <c r="I6" s="226">
        <f t="shared" ref="I6:I62" si="5">IF(G6*0.01&lt;9.58,G6+9.58,G6*1.01)</f>
        <v>741.86112126271132</v>
      </c>
      <c r="J6" s="226">
        <f t="shared" ref="J6:J15" si="6">IF(H6*0.01&lt;9.58,H6+9.58,H6*1.01)</f>
        <v>694.95670569482695</v>
      </c>
      <c r="K6" s="225">
        <f t="shared" si="0"/>
        <v>756.69834368796558</v>
      </c>
      <c r="L6" s="225">
        <f t="shared" si="0"/>
        <v>708.85583980872354</v>
      </c>
    </row>
    <row r="7" spans="1:12" x14ac:dyDescent="0.3">
      <c r="A7" s="480" t="s">
        <v>92</v>
      </c>
      <c r="B7" s="89" t="s">
        <v>92</v>
      </c>
      <c r="C7" s="42">
        <v>709.01560275779309</v>
      </c>
      <c r="D7" s="42">
        <v>698.79163270704794</v>
      </c>
      <c r="E7" s="42">
        <f t="shared" si="1"/>
        <v>716.10575878537099</v>
      </c>
      <c r="F7" s="42">
        <f t="shared" si="2"/>
        <v>705.77954903411842</v>
      </c>
      <c r="G7" s="42">
        <f t="shared" si="3"/>
        <v>737.58893154893212</v>
      </c>
      <c r="H7" s="42">
        <f t="shared" si="4"/>
        <v>726.95293550514202</v>
      </c>
      <c r="I7" s="226">
        <f t="shared" si="5"/>
        <v>747.16893154893216</v>
      </c>
      <c r="J7" s="226">
        <f t="shared" si="6"/>
        <v>736.53293550514206</v>
      </c>
      <c r="K7" s="225">
        <f t="shared" si="0"/>
        <v>762.11231017991076</v>
      </c>
      <c r="L7" s="225">
        <f t="shared" si="0"/>
        <v>751.26359421524489</v>
      </c>
    </row>
    <row r="8" spans="1:12" x14ac:dyDescent="0.3">
      <c r="A8" s="480" t="s">
        <v>93</v>
      </c>
      <c r="B8" s="89" t="s">
        <v>93</v>
      </c>
      <c r="C8" s="42">
        <v>714.13738085792681</v>
      </c>
      <c r="D8" s="42">
        <v>703.91341080718178</v>
      </c>
      <c r="E8" s="42">
        <f t="shared" si="1"/>
        <v>721.27875466650607</v>
      </c>
      <c r="F8" s="42">
        <f t="shared" si="2"/>
        <v>710.95254491525361</v>
      </c>
      <c r="G8" s="42">
        <f t="shared" si="3"/>
        <v>742.91711730650127</v>
      </c>
      <c r="H8" s="42">
        <f t="shared" si="4"/>
        <v>732.28112126271128</v>
      </c>
      <c r="I8" s="226">
        <f t="shared" si="5"/>
        <v>752.49711730650131</v>
      </c>
      <c r="J8" s="226">
        <f t="shared" si="6"/>
        <v>741.86112126271132</v>
      </c>
      <c r="K8" s="225">
        <f t="shared" si="0"/>
        <v>767.54705965263133</v>
      </c>
      <c r="L8" s="225">
        <f t="shared" si="0"/>
        <v>756.69834368796558</v>
      </c>
    </row>
    <row r="9" spans="1:12" x14ac:dyDescent="0.3">
      <c r="A9" s="480" t="s">
        <v>94</v>
      </c>
      <c r="B9" s="89" t="s">
        <v>94</v>
      </c>
      <c r="C9" s="42">
        <v>719.23957280853813</v>
      </c>
      <c r="D9" s="42">
        <v>709.01560275779309</v>
      </c>
      <c r="E9" s="42">
        <f t="shared" si="1"/>
        <v>726.43196853662357</v>
      </c>
      <c r="F9" s="42">
        <f t="shared" si="2"/>
        <v>716.10575878537099</v>
      </c>
      <c r="G9" s="42">
        <f t="shared" si="3"/>
        <v>748.22492759272234</v>
      </c>
      <c r="H9" s="42">
        <f t="shared" si="4"/>
        <v>737.58893154893212</v>
      </c>
      <c r="I9" s="226">
        <f t="shared" si="5"/>
        <v>757.80492759272238</v>
      </c>
      <c r="J9" s="226">
        <f t="shared" si="6"/>
        <v>747.16893154893216</v>
      </c>
      <c r="K9" s="225">
        <f t="shared" si="0"/>
        <v>772.96102614457686</v>
      </c>
      <c r="L9" s="225">
        <f t="shared" si="0"/>
        <v>762.11231017991076</v>
      </c>
    </row>
    <row r="10" spans="1:12" x14ac:dyDescent="0.3">
      <c r="A10" s="480" t="s">
        <v>95</v>
      </c>
      <c r="B10" s="89" t="s">
        <v>95</v>
      </c>
      <c r="C10" s="42">
        <v>724.36135090867185</v>
      </c>
      <c r="D10" s="42">
        <v>714.13738085792681</v>
      </c>
      <c r="E10" s="42">
        <f t="shared" si="1"/>
        <v>731.60496441775854</v>
      </c>
      <c r="F10" s="42">
        <f t="shared" si="2"/>
        <v>721.27875466650607</v>
      </c>
      <c r="G10" s="42">
        <f t="shared" si="3"/>
        <v>753.55311335029137</v>
      </c>
      <c r="H10" s="42">
        <f t="shared" si="4"/>
        <v>742.91711730650127</v>
      </c>
      <c r="I10" s="226">
        <f t="shared" si="5"/>
        <v>763.13311335029141</v>
      </c>
      <c r="J10" s="226">
        <f t="shared" si="6"/>
        <v>752.49711730650131</v>
      </c>
      <c r="K10" s="225">
        <f t="shared" si="0"/>
        <v>778.3957756172972</v>
      </c>
      <c r="L10" s="225">
        <f t="shared" si="0"/>
        <v>767.54705965263133</v>
      </c>
    </row>
    <row r="11" spans="1:12" x14ac:dyDescent="0.3">
      <c r="A11" s="480" t="s">
        <v>96</v>
      </c>
      <c r="B11" s="89" t="s">
        <v>96</v>
      </c>
      <c r="C11" s="42">
        <v>729.44395670976053</v>
      </c>
      <c r="D11" s="42">
        <v>719.23957280853813</v>
      </c>
      <c r="E11" s="42">
        <f t="shared" si="1"/>
        <v>736.73839627685811</v>
      </c>
      <c r="F11" s="42">
        <f t="shared" si="2"/>
        <v>726.43196853662357</v>
      </c>
      <c r="G11" s="42">
        <f t="shared" si="3"/>
        <v>758.84054816516391</v>
      </c>
      <c r="H11" s="42">
        <f t="shared" si="4"/>
        <v>748.22492759272234</v>
      </c>
      <c r="I11" s="226">
        <f t="shared" si="5"/>
        <v>768.42054816516395</v>
      </c>
      <c r="J11" s="226">
        <f t="shared" si="6"/>
        <v>757.80492759272238</v>
      </c>
      <c r="K11" s="225">
        <f t="shared" si="0"/>
        <v>783.78895912846724</v>
      </c>
      <c r="L11" s="225">
        <f t="shared" si="0"/>
        <v>772.96102614457686</v>
      </c>
    </row>
    <row r="12" spans="1:12" x14ac:dyDescent="0.3">
      <c r="A12" s="480" t="s">
        <v>97</v>
      </c>
      <c r="B12" s="89" t="s">
        <v>97</v>
      </c>
      <c r="C12" s="42">
        <v>734.56573480989402</v>
      </c>
      <c r="D12" s="42">
        <v>724.36135090867185</v>
      </c>
      <c r="E12" s="42">
        <f t="shared" si="1"/>
        <v>741.91139215799296</v>
      </c>
      <c r="F12" s="42">
        <f t="shared" si="2"/>
        <v>731.60496441775854</v>
      </c>
      <c r="G12" s="42">
        <f t="shared" si="3"/>
        <v>764.16873392273283</v>
      </c>
      <c r="H12" s="42">
        <f t="shared" si="4"/>
        <v>753.55311335029137</v>
      </c>
      <c r="I12" s="226">
        <f t="shared" si="5"/>
        <v>773.74873392273287</v>
      </c>
      <c r="J12" s="226">
        <f t="shared" si="6"/>
        <v>763.13311335029141</v>
      </c>
      <c r="K12" s="225">
        <f t="shared" si="0"/>
        <v>789.22370860118758</v>
      </c>
      <c r="L12" s="225">
        <f t="shared" si="0"/>
        <v>778.3957756172972</v>
      </c>
    </row>
    <row r="13" spans="1:12" x14ac:dyDescent="0.3">
      <c r="A13" s="480" t="s">
        <v>98</v>
      </c>
      <c r="B13" s="89" t="s">
        <v>98</v>
      </c>
      <c r="C13" s="42">
        <v>739.67771983526666</v>
      </c>
      <c r="D13" s="42">
        <v>729.44395670976053</v>
      </c>
      <c r="E13" s="42">
        <f t="shared" si="1"/>
        <v>747.07449703361931</v>
      </c>
      <c r="F13" s="42">
        <f t="shared" si="2"/>
        <v>736.73839627685811</v>
      </c>
      <c r="G13" s="42">
        <f t="shared" si="3"/>
        <v>769.48673194462788</v>
      </c>
      <c r="H13" s="42">
        <f t="shared" si="4"/>
        <v>758.84054816516391</v>
      </c>
      <c r="I13" s="226">
        <f t="shared" si="5"/>
        <v>779.06673194462792</v>
      </c>
      <c r="J13" s="226">
        <f t="shared" si="6"/>
        <v>768.42054816516395</v>
      </c>
      <c r="K13" s="225">
        <f t="shared" si="0"/>
        <v>794.64806658352052</v>
      </c>
      <c r="L13" s="225">
        <f t="shared" si="0"/>
        <v>783.78895912846724</v>
      </c>
    </row>
    <row r="14" spans="1:12" x14ac:dyDescent="0.3">
      <c r="A14" s="480" t="s">
        <v>99</v>
      </c>
      <c r="B14" s="89" t="s">
        <v>99</v>
      </c>
      <c r="D14" s="42">
        <v>734.56573480989402</v>
      </c>
      <c r="E14" s="42"/>
      <c r="F14" s="42">
        <f t="shared" si="2"/>
        <v>741.91139215799296</v>
      </c>
      <c r="G14" s="42"/>
      <c r="H14" s="42">
        <f t="shared" si="4"/>
        <v>764.16873392273283</v>
      </c>
      <c r="I14" s="226"/>
      <c r="J14" s="226">
        <f t="shared" si="6"/>
        <v>773.74873392273287</v>
      </c>
      <c r="K14" s="225"/>
      <c r="L14" s="225">
        <f t="shared" si="0"/>
        <v>789.22370860118758</v>
      </c>
    </row>
    <row r="15" spans="1:12" x14ac:dyDescent="0.3">
      <c r="A15" s="480" t="s">
        <v>100</v>
      </c>
      <c r="B15" s="89" t="s">
        <v>100</v>
      </c>
      <c r="D15" s="42">
        <v>739.67771983526666</v>
      </c>
      <c r="E15" s="42"/>
      <c r="F15" s="42">
        <f t="shared" si="2"/>
        <v>747.07449703361931</v>
      </c>
      <c r="G15" s="42"/>
      <c r="H15" s="42">
        <f t="shared" si="4"/>
        <v>769.48673194462788</v>
      </c>
      <c r="I15" s="226"/>
      <c r="J15" s="226">
        <f t="shared" si="6"/>
        <v>779.06673194462792</v>
      </c>
      <c r="K15" s="225"/>
      <c r="L15" s="225">
        <f t="shared" si="0"/>
        <v>794.64806658352052</v>
      </c>
    </row>
    <row r="16" spans="1:12" s="53" customFormat="1" x14ac:dyDescent="0.3">
      <c r="A16" s="630" t="s">
        <v>101</v>
      </c>
      <c r="B16" s="631" t="s">
        <v>101</v>
      </c>
      <c r="E16" s="233"/>
      <c r="F16" s="233"/>
      <c r="G16" s="233"/>
      <c r="H16" s="233"/>
      <c r="I16" s="587"/>
      <c r="J16" s="587"/>
      <c r="K16" s="225"/>
      <c r="L16" s="225"/>
    </row>
    <row r="17" spans="1:12" s="130" customFormat="1" ht="31.2" x14ac:dyDescent="0.3">
      <c r="A17" s="637" t="s">
        <v>389</v>
      </c>
      <c r="G17" s="391"/>
      <c r="H17" s="391"/>
      <c r="I17" s="633"/>
      <c r="J17" s="633"/>
      <c r="K17" s="634"/>
      <c r="L17" s="634"/>
    </row>
    <row r="18" spans="1:12" ht="31.2" x14ac:dyDescent="0.3">
      <c r="A18" s="487" t="s">
        <v>113</v>
      </c>
      <c r="G18" s="42"/>
      <c r="H18" s="42"/>
      <c r="I18" s="226"/>
      <c r="J18" s="226"/>
      <c r="K18" s="225"/>
      <c r="L18" s="225"/>
    </row>
    <row r="19" spans="1:12" x14ac:dyDescent="0.3">
      <c r="A19" s="480" t="s">
        <v>114</v>
      </c>
      <c r="B19" s="90"/>
      <c r="C19" s="91"/>
      <c r="G19" s="42"/>
      <c r="H19" s="42"/>
      <c r="I19" s="226"/>
      <c r="J19" s="226"/>
      <c r="K19" s="225"/>
      <c r="L19" s="225"/>
    </row>
    <row r="20" spans="1:12" x14ac:dyDescent="0.3">
      <c r="A20" s="480" t="s">
        <v>112</v>
      </c>
      <c r="B20" s="89"/>
      <c r="G20" s="42"/>
      <c r="H20" s="42"/>
      <c r="I20" s="226"/>
      <c r="J20" s="226"/>
      <c r="K20" s="225"/>
      <c r="L20" s="225"/>
    </row>
    <row r="21" spans="1:12" x14ac:dyDescent="0.3">
      <c r="A21" s="480" t="s">
        <v>90</v>
      </c>
      <c r="B21" s="89" t="s">
        <v>90</v>
      </c>
      <c r="C21" s="42">
        <v>829.49980154545165</v>
      </c>
      <c r="E21" s="42">
        <f t="shared" ref="E21:E32" si="7">C21*1.01</f>
        <v>837.7947995609062</v>
      </c>
      <c r="G21" s="42">
        <f t="shared" si="3"/>
        <v>862.92864354773337</v>
      </c>
      <c r="H21" s="42"/>
      <c r="I21" s="226">
        <f t="shared" si="5"/>
        <v>872.50864354773341</v>
      </c>
      <c r="J21" s="226"/>
      <c r="K21" s="225">
        <f t="shared" si="0"/>
        <v>889.95881641868812</v>
      </c>
      <c r="L21" s="225"/>
    </row>
    <row r="22" spans="1:12" x14ac:dyDescent="0.3">
      <c r="A22" s="480" t="s">
        <v>91</v>
      </c>
      <c r="B22" s="89" t="s">
        <v>91</v>
      </c>
      <c r="C22" s="42">
        <v>839.24391093289557</v>
      </c>
      <c r="E22" s="42">
        <f t="shared" si="7"/>
        <v>847.63635004222454</v>
      </c>
      <c r="G22" s="42">
        <f t="shared" si="3"/>
        <v>873.06544054349126</v>
      </c>
      <c r="H22" s="42"/>
      <c r="I22" s="226">
        <f t="shared" si="5"/>
        <v>882.6454405434913</v>
      </c>
      <c r="J22" s="226"/>
      <c r="K22" s="225">
        <f t="shared" si="0"/>
        <v>900.29834935436111</v>
      </c>
      <c r="L22" s="225"/>
    </row>
    <row r="23" spans="1:12" x14ac:dyDescent="0.3">
      <c r="A23" s="480" t="s">
        <v>92</v>
      </c>
      <c r="B23" s="89" t="s">
        <v>92</v>
      </c>
      <c r="C23" s="42">
        <v>843.97396604257926</v>
      </c>
      <c r="E23" s="42">
        <f t="shared" si="7"/>
        <v>852.41370570300501</v>
      </c>
      <c r="G23" s="42">
        <f t="shared" si="3"/>
        <v>877.98611687409516</v>
      </c>
      <c r="H23" s="42"/>
      <c r="I23" s="226">
        <f t="shared" si="5"/>
        <v>887.5661168740952</v>
      </c>
      <c r="J23" s="226"/>
      <c r="K23" s="225">
        <f t="shared" si="0"/>
        <v>905.31743921157715</v>
      </c>
      <c r="L23" s="225"/>
    </row>
    <row r="24" spans="1:12" x14ac:dyDescent="0.3">
      <c r="A24" s="480" t="s">
        <v>93</v>
      </c>
      <c r="B24" s="89" t="s">
        <v>93</v>
      </c>
      <c r="C24" s="42">
        <v>849.17408874080297</v>
      </c>
      <c r="E24" s="42">
        <f t="shared" si="7"/>
        <v>857.66582962821099</v>
      </c>
      <c r="G24" s="42">
        <f t="shared" si="3"/>
        <v>883.39580451705729</v>
      </c>
      <c r="H24" s="42"/>
      <c r="I24" s="226">
        <f t="shared" si="5"/>
        <v>892.97580451705733</v>
      </c>
      <c r="J24" s="226"/>
      <c r="K24" s="225">
        <f t="shared" si="0"/>
        <v>910.83532060739844</v>
      </c>
      <c r="L24" s="225"/>
    </row>
    <row r="25" spans="1:12" x14ac:dyDescent="0.3">
      <c r="A25" s="480" t="s">
        <v>94</v>
      </c>
      <c r="B25" s="89" t="s">
        <v>94</v>
      </c>
      <c r="C25" s="42">
        <v>853.97269537381555</v>
      </c>
      <c r="E25" s="42">
        <f t="shared" si="7"/>
        <v>862.51242232755374</v>
      </c>
      <c r="G25" s="42">
        <f t="shared" si="3"/>
        <v>888.38779499738041</v>
      </c>
      <c r="H25" s="42"/>
      <c r="I25" s="226">
        <f t="shared" si="5"/>
        <v>897.96779499738045</v>
      </c>
      <c r="J25" s="226"/>
      <c r="K25" s="225">
        <f t="shared" si="0"/>
        <v>915.92715089732803</v>
      </c>
      <c r="L25" s="225"/>
    </row>
    <row r="26" spans="1:12" x14ac:dyDescent="0.3">
      <c r="A26" s="480" t="s">
        <v>95</v>
      </c>
      <c r="B26" s="89" t="s">
        <v>95</v>
      </c>
      <c r="C26" s="42">
        <v>856.60703248459174</v>
      </c>
      <c r="E26" s="42">
        <f t="shared" si="7"/>
        <v>865.17310280943764</v>
      </c>
      <c r="G26" s="42">
        <f t="shared" si="3"/>
        <v>891.12829589372075</v>
      </c>
      <c r="H26" s="42"/>
      <c r="I26" s="226">
        <f t="shared" si="5"/>
        <v>900.70829589372079</v>
      </c>
      <c r="J26" s="226"/>
      <c r="K26" s="225">
        <f t="shared" si="0"/>
        <v>918.72246181159517</v>
      </c>
      <c r="L26" s="225"/>
    </row>
    <row r="27" spans="1:12" x14ac:dyDescent="0.3">
      <c r="A27" s="480" t="s">
        <v>96</v>
      </c>
      <c r="B27" s="89" t="s">
        <v>96</v>
      </c>
      <c r="C27" s="42">
        <v>859.02592195062039</v>
      </c>
      <c r="E27" s="42">
        <f t="shared" si="7"/>
        <v>867.61618117012665</v>
      </c>
      <c r="G27" s="42">
        <f t="shared" si="3"/>
        <v>893.64466660523044</v>
      </c>
      <c r="H27" s="42"/>
      <c r="I27" s="226">
        <f t="shared" si="5"/>
        <v>903.22466660523048</v>
      </c>
      <c r="J27" s="226"/>
      <c r="K27" s="225">
        <f t="shared" si="0"/>
        <v>921.28915993733506</v>
      </c>
      <c r="L27" s="225"/>
    </row>
    <row r="28" spans="1:12" x14ac:dyDescent="0.3">
      <c r="A28" s="480" t="s">
        <v>97</v>
      </c>
      <c r="B28" s="89" t="s">
        <v>97</v>
      </c>
      <c r="C28" s="42">
        <v>861.51336293997792</v>
      </c>
      <c r="E28" s="42">
        <f t="shared" si="7"/>
        <v>870.12849656937772</v>
      </c>
      <c r="G28" s="42">
        <f t="shared" si="3"/>
        <v>896.23235146645902</v>
      </c>
      <c r="H28" s="42"/>
      <c r="I28" s="226">
        <f t="shared" si="5"/>
        <v>905.81235146645906</v>
      </c>
      <c r="J28" s="226"/>
      <c r="K28" s="225">
        <f t="shared" si="0"/>
        <v>923.92859849578826</v>
      </c>
      <c r="L28" s="225"/>
    </row>
    <row r="29" spans="1:12" x14ac:dyDescent="0.3">
      <c r="A29" s="480" t="s">
        <v>98</v>
      </c>
      <c r="B29" s="89" t="s">
        <v>98</v>
      </c>
      <c r="C29" s="42">
        <v>864.07914852742556</v>
      </c>
      <c r="E29" s="42">
        <f t="shared" si="7"/>
        <v>872.71994001269979</v>
      </c>
      <c r="G29" s="42">
        <f t="shared" si="3"/>
        <v>898.90153821308081</v>
      </c>
      <c r="H29" s="42"/>
      <c r="I29" s="226">
        <f t="shared" si="5"/>
        <v>908.48153821308085</v>
      </c>
      <c r="J29" s="226"/>
      <c r="K29" s="225">
        <f t="shared" si="0"/>
        <v>926.65116897734254</v>
      </c>
      <c r="L29" s="225"/>
    </row>
    <row r="30" spans="1:12" x14ac:dyDescent="0.3">
      <c r="A30" s="480" t="s">
        <v>99</v>
      </c>
      <c r="B30" s="89" t="s">
        <v>99</v>
      </c>
      <c r="C30" s="42">
        <v>868.04534380573182</v>
      </c>
      <c r="E30" s="42">
        <f t="shared" si="7"/>
        <v>876.72579724378909</v>
      </c>
      <c r="G30" s="42">
        <f t="shared" si="3"/>
        <v>903.02757116110274</v>
      </c>
      <c r="H30" s="42"/>
      <c r="I30" s="226">
        <f t="shared" si="5"/>
        <v>912.60757116110278</v>
      </c>
      <c r="J30" s="226"/>
      <c r="K30" s="225">
        <f t="shared" si="0"/>
        <v>930.8597225843248</v>
      </c>
      <c r="L30" s="225"/>
    </row>
    <row r="31" spans="1:12" x14ac:dyDescent="0.3">
      <c r="A31" s="480" t="s">
        <v>100</v>
      </c>
      <c r="B31" s="89" t="s">
        <v>100</v>
      </c>
      <c r="C31" s="42">
        <v>871.16933465457043</v>
      </c>
      <c r="E31" s="42">
        <f t="shared" si="7"/>
        <v>879.88102800111619</v>
      </c>
      <c r="G31" s="42">
        <f t="shared" si="3"/>
        <v>906.27745884114972</v>
      </c>
      <c r="H31" s="42"/>
      <c r="I31" s="226">
        <f t="shared" si="5"/>
        <v>915.85745884114976</v>
      </c>
      <c r="J31" s="226"/>
      <c r="K31" s="225">
        <f t="shared" si="0"/>
        <v>934.17460801797279</v>
      </c>
      <c r="L31" s="225"/>
    </row>
    <row r="32" spans="1:12" s="53" customFormat="1" x14ac:dyDescent="0.3">
      <c r="A32" s="630" t="s">
        <v>101</v>
      </c>
      <c r="B32" s="631" t="s">
        <v>101</v>
      </c>
      <c r="C32" s="233">
        <v>878.63165762264305</v>
      </c>
      <c r="E32" s="233">
        <f t="shared" si="7"/>
        <v>887.4179741988695</v>
      </c>
      <c r="G32" s="233">
        <f t="shared" si="3"/>
        <v>914.04051342483558</v>
      </c>
      <c r="H32" s="233"/>
      <c r="I32" s="587">
        <f t="shared" si="5"/>
        <v>923.62051342483562</v>
      </c>
      <c r="J32" s="587"/>
      <c r="K32" s="225">
        <f t="shared" si="0"/>
        <v>942.0929236933323</v>
      </c>
      <c r="L32" s="225"/>
    </row>
    <row r="33" spans="1:12" s="130" customFormat="1" ht="31.2" x14ac:dyDescent="0.3">
      <c r="A33" s="632" t="s">
        <v>390</v>
      </c>
      <c r="E33" s="391"/>
      <c r="G33" s="391"/>
      <c r="H33" s="391"/>
      <c r="I33" s="633"/>
      <c r="J33" s="633"/>
      <c r="K33" s="634"/>
      <c r="L33" s="634"/>
    </row>
    <row r="34" spans="1:12" ht="31.2" x14ac:dyDescent="0.3">
      <c r="A34" s="486" t="s">
        <v>115</v>
      </c>
      <c r="E34" s="42"/>
      <c r="G34" s="42"/>
      <c r="H34" s="42"/>
      <c r="I34" s="226"/>
      <c r="J34" s="226"/>
      <c r="K34" s="225"/>
      <c r="L34" s="225"/>
    </row>
    <row r="35" spans="1:12" x14ac:dyDescent="0.3">
      <c r="A35" s="481" t="s">
        <v>116</v>
      </c>
      <c r="E35" s="42"/>
      <c r="G35" s="42"/>
      <c r="H35" s="42"/>
      <c r="I35" s="226"/>
      <c r="J35" s="226"/>
      <c r="K35" s="225"/>
      <c r="L35" s="225"/>
    </row>
    <row r="36" spans="1:12" x14ac:dyDescent="0.3">
      <c r="A36" s="480" t="s">
        <v>112</v>
      </c>
      <c r="E36" s="42"/>
      <c r="G36" s="42"/>
      <c r="H36" s="42"/>
      <c r="I36" s="226"/>
      <c r="J36" s="226"/>
      <c r="K36" s="225"/>
      <c r="L36" s="225"/>
    </row>
    <row r="37" spans="1:12" x14ac:dyDescent="0.3">
      <c r="A37" s="480" t="s">
        <v>90</v>
      </c>
      <c r="B37" s="89" t="s">
        <v>90</v>
      </c>
      <c r="C37" s="42">
        <v>736.67882355012193</v>
      </c>
      <c r="D37" s="42">
        <v>666.00186091570015</v>
      </c>
      <c r="E37" s="42">
        <f t="shared" ref="E37:E45" si="8">C37*1.01</f>
        <v>744.04561178562312</v>
      </c>
      <c r="F37" s="42">
        <f t="shared" ref="F37:F45" si="9">D37*1.01</f>
        <v>672.66187952485711</v>
      </c>
      <c r="G37" s="42">
        <f t="shared" si="3"/>
        <v>766.36698013919181</v>
      </c>
      <c r="H37" s="42">
        <f t="shared" si="4"/>
        <v>692.84173591060289</v>
      </c>
      <c r="I37" s="226">
        <f t="shared" si="5"/>
        <v>775.94698013919185</v>
      </c>
      <c r="J37" s="226">
        <f t="shared" ref="J37:J47" si="10">IF(H37*0.01&lt;9.58,H37+9.58,H37*1.01)</f>
        <v>702.42173591060293</v>
      </c>
      <c r="K37" s="225">
        <f t="shared" si="0"/>
        <v>791.46591974197565</v>
      </c>
      <c r="L37" s="225">
        <f t="shared" si="0"/>
        <v>716.47017062881503</v>
      </c>
    </row>
    <row r="38" spans="1:12" x14ac:dyDescent="0.3">
      <c r="A38" s="480" t="s">
        <v>91</v>
      </c>
      <c r="B38" s="89" t="s">
        <v>91</v>
      </c>
      <c r="C38" s="42">
        <v>741.81039472501698</v>
      </c>
      <c r="D38" s="42">
        <v>686.73320438780854</v>
      </c>
      <c r="E38" s="42">
        <f t="shared" si="8"/>
        <v>749.22849867226716</v>
      </c>
      <c r="F38" s="42">
        <f t="shared" si="9"/>
        <v>693.60053643168658</v>
      </c>
      <c r="G38" s="42">
        <f t="shared" si="3"/>
        <v>771.70535363243516</v>
      </c>
      <c r="H38" s="42">
        <f t="shared" si="4"/>
        <v>714.40855252463723</v>
      </c>
      <c r="I38" s="226">
        <f t="shared" si="5"/>
        <v>781.2853536324352</v>
      </c>
      <c r="J38" s="226">
        <f t="shared" si="10"/>
        <v>723.98855252463727</v>
      </c>
      <c r="K38" s="225">
        <f t="shared" si="0"/>
        <v>796.91106070508397</v>
      </c>
      <c r="L38" s="225">
        <f t="shared" si="0"/>
        <v>738.46832357513006</v>
      </c>
    </row>
    <row r="39" spans="1:12" x14ac:dyDescent="0.3">
      <c r="A39" s="480" t="s">
        <v>92</v>
      </c>
      <c r="B39" s="89" t="s">
        <v>92</v>
      </c>
      <c r="C39" s="42">
        <v>746.93217282515059</v>
      </c>
      <c r="D39" s="42">
        <v>736.67882355012193</v>
      </c>
      <c r="E39" s="42">
        <f t="shared" si="8"/>
        <v>754.40149455340213</v>
      </c>
      <c r="F39" s="42">
        <f t="shared" si="9"/>
        <v>744.04561178562312</v>
      </c>
      <c r="G39" s="42">
        <f t="shared" si="3"/>
        <v>777.03353939000419</v>
      </c>
      <c r="H39" s="42">
        <f t="shared" si="4"/>
        <v>766.36698013919181</v>
      </c>
      <c r="I39" s="226">
        <f t="shared" si="5"/>
        <v>786.61353939000423</v>
      </c>
      <c r="J39" s="226">
        <f t="shared" si="10"/>
        <v>775.94698013919185</v>
      </c>
      <c r="K39" s="225">
        <f t="shared" si="0"/>
        <v>802.34581017780431</v>
      </c>
      <c r="L39" s="225">
        <f t="shared" si="0"/>
        <v>791.46591974197565</v>
      </c>
    </row>
    <row r="40" spans="1:12" x14ac:dyDescent="0.3">
      <c r="A40" s="480" t="s">
        <v>93</v>
      </c>
      <c r="B40" s="89" t="s">
        <v>93</v>
      </c>
      <c r="C40" s="42">
        <v>752.04415785052311</v>
      </c>
      <c r="D40" s="42">
        <v>741.81039472501698</v>
      </c>
      <c r="E40" s="42">
        <f t="shared" si="8"/>
        <v>759.56459942902836</v>
      </c>
      <c r="F40" s="42">
        <f t="shared" si="9"/>
        <v>749.22849867226716</v>
      </c>
      <c r="G40" s="42">
        <f t="shared" si="3"/>
        <v>782.35153741189924</v>
      </c>
      <c r="H40" s="42">
        <f t="shared" si="4"/>
        <v>771.70535363243516</v>
      </c>
      <c r="I40" s="226">
        <f t="shared" si="5"/>
        <v>791.93153741189928</v>
      </c>
      <c r="J40" s="226">
        <f t="shared" si="10"/>
        <v>781.2853536324352</v>
      </c>
      <c r="K40" s="225">
        <f t="shared" si="0"/>
        <v>807.77016816013725</v>
      </c>
      <c r="L40" s="225">
        <f t="shared" si="0"/>
        <v>796.91106070508397</v>
      </c>
    </row>
    <row r="41" spans="1:12" x14ac:dyDescent="0.3">
      <c r="A41" s="480" t="s">
        <v>94</v>
      </c>
      <c r="B41" s="89" t="s">
        <v>94</v>
      </c>
      <c r="C41" s="42">
        <v>757.14634980113442</v>
      </c>
      <c r="D41" s="42">
        <v>746.93217282515059</v>
      </c>
      <c r="E41" s="42">
        <f t="shared" si="8"/>
        <v>764.71781329914575</v>
      </c>
      <c r="F41" s="42">
        <f t="shared" si="9"/>
        <v>754.40149455340213</v>
      </c>
      <c r="G41" s="42">
        <f t="shared" si="3"/>
        <v>787.65934769812009</v>
      </c>
      <c r="H41" s="42">
        <f t="shared" si="4"/>
        <v>777.03353939000419</v>
      </c>
      <c r="I41" s="226">
        <f t="shared" si="5"/>
        <v>797.23934769812013</v>
      </c>
      <c r="J41" s="226">
        <f t="shared" si="10"/>
        <v>786.61353939000423</v>
      </c>
      <c r="K41" s="225">
        <f t="shared" si="0"/>
        <v>813.18413465208255</v>
      </c>
      <c r="L41" s="225">
        <f t="shared" si="0"/>
        <v>802.34581017780431</v>
      </c>
    </row>
    <row r="42" spans="1:12" x14ac:dyDescent="0.3">
      <c r="A42" s="480" t="s">
        <v>95</v>
      </c>
      <c r="B42" s="89" t="s">
        <v>95</v>
      </c>
      <c r="C42" s="42">
        <v>762.26812790126814</v>
      </c>
      <c r="D42" s="42">
        <v>752.04415785052311</v>
      </c>
      <c r="E42" s="42">
        <f t="shared" si="8"/>
        <v>769.89080918028083</v>
      </c>
      <c r="F42" s="42">
        <f t="shared" si="9"/>
        <v>759.56459942902836</v>
      </c>
      <c r="G42" s="42">
        <f t="shared" si="3"/>
        <v>792.98753345568923</v>
      </c>
      <c r="H42" s="42">
        <f t="shared" si="4"/>
        <v>782.35153741189924</v>
      </c>
      <c r="I42" s="226">
        <f t="shared" si="5"/>
        <v>802.56753345568927</v>
      </c>
      <c r="J42" s="226">
        <f t="shared" si="10"/>
        <v>791.93153741189928</v>
      </c>
      <c r="K42" s="225">
        <f t="shared" si="0"/>
        <v>818.61888412480312</v>
      </c>
      <c r="L42" s="225">
        <f t="shared" si="0"/>
        <v>807.77016816013725</v>
      </c>
    </row>
    <row r="43" spans="1:12" x14ac:dyDescent="0.3">
      <c r="A43" s="480" t="s">
        <v>96</v>
      </c>
      <c r="B43" s="89" t="s">
        <v>96</v>
      </c>
      <c r="C43" s="42">
        <v>767.39969907616319</v>
      </c>
      <c r="D43" s="42">
        <v>757.14634980113442</v>
      </c>
      <c r="E43" s="42">
        <f t="shared" si="8"/>
        <v>775.07369606692487</v>
      </c>
      <c r="F43" s="42">
        <f t="shared" si="9"/>
        <v>764.71781329914575</v>
      </c>
      <c r="G43" s="42">
        <f t="shared" si="3"/>
        <v>798.32590694893258</v>
      </c>
      <c r="H43" s="42">
        <f t="shared" si="4"/>
        <v>787.65934769812009</v>
      </c>
      <c r="I43" s="226">
        <f t="shared" si="5"/>
        <v>807.90590694893262</v>
      </c>
      <c r="J43" s="226">
        <f t="shared" si="10"/>
        <v>797.23934769812013</v>
      </c>
      <c r="K43" s="225">
        <f t="shared" si="0"/>
        <v>824.06402508791132</v>
      </c>
      <c r="L43" s="225">
        <f t="shared" si="0"/>
        <v>813.18413465208255</v>
      </c>
    </row>
    <row r="44" spans="1:12" x14ac:dyDescent="0.3">
      <c r="A44" s="480" t="s">
        <v>97</v>
      </c>
      <c r="B44" s="89" t="s">
        <v>97</v>
      </c>
      <c r="C44" s="42">
        <v>772.49209795201318</v>
      </c>
      <c r="D44" s="42">
        <v>762.26812790126814</v>
      </c>
      <c r="E44" s="42">
        <f t="shared" si="8"/>
        <v>780.21701893153329</v>
      </c>
      <c r="F44" s="42">
        <f t="shared" si="9"/>
        <v>769.89080918028083</v>
      </c>
      <c r="G44" s="42">
        <f t="shared" si="3"/>
        <v>803.62352949947933</v>
      </c>
      <c r="H44" s="42">
        <f t="shared" si="4"/>
        <v>792.98753345568923</v>
      </c>
      <c r="I44" s="226">
        <f t="shared" si="5"/>
        <v>813.20352949947937</v>
      </c>
      <c r="J44" s="226">
        <f t="shared" si="10"/>
        <v>802.56753345568927</v>
      </c>
      <c r="K44" s="225">
        <f t="shared" si="0"/>
        <v>829.46760008946899</v>
      </c>
      <c r="L44" s="225">
        <f t="shared" si="0"/>
        <v>818.61888412480312</v>
      </c>
    </row>
    <row r="45" spans="1:12" x14ac:dyDescent="0.3">
      <c r="A45" s="480" t="s">
        <v>98</v>
      </c>
      <c r="B45" s="89" t="s">
        <v>98</v>
      </c>
      <c r="C45" s="42">
        <v>777.61387605214691</v>
      </c>
      <c r="D45" s="42">
        <v>767.39969907616319</v>
      </c>
      <c r="E45" s="42">
        <f t="shared" si="8"/>
        <v>785.39001481266837</v>
      </c>
      <c r="F45" s="42">
        <f t="shared" si="9"/>
        <v>775.07369606692487</v>
      </c>
      <c r="G45" s="42">
        <f t="shared" si="3"/>
        <v>808.95171525704848</v>
      </c>
      <c r="H45" s="42">
        <f t="shared" si="4"/>
        <v>798.32590694893258</v>
      </c>
      <c r="I45" s="226">
        <f t="shared" si="5"/>
        <v>818.53171525704852</v>
      </c>
      <c r="J45" s="226">
        <f t="shared" si="10"/>
        <v>807.90590694893262</v>
      </c>
      <c r="K45" s="225">
        <f t="shared" si="0"/>
        <v>834.90234956218956</v>
      </c>
      <c r="L45" s="225">
        <f t="shared" si="0"/>
        <v>824.06402508791132</v>
      </c>
    </row>
    <row r="46" spans="1:12" x14ac:dyDescent="0.3">
      <c r="A46" s="480" t="s">
        <v>99</v>
      </c>
      <c r="B46" s="89" t="s">
        <v>99</v>
      </c>
      <c r="D46" s="42">
        <v>772.49209795201318</v>
      </c>
      <c r="E46" s="42"/>
      <c r="F46" s="42">
        <f>D46*1.01</f>
        <v>780.21701893153329</v>
      </c>
      <c r="G46" s="42"/>
      <c r="H46" s="42">
        <f t="shared" si="4"/>
        <v>803.62352949947933</v>
      </c>
      <c r="I46" s="226"/>
      <c r="J46" s="226">
        <f t="shared" si="10"/>
        <v>813.20352949947937</v>
      </c>
      <c r="K46" s="225"/>
      <c r="L46" s="225">
        <f t="shared" si="0"/>
        <v>829.46760008946899</v>
      </c>
    </row>
    <row r="47" spans="1:12" x14ac:dyDescent="0.3">
      <c r="A47" s="480" t="s">
        <v>100</v>
      </c>
      <c r="B47" s="89" t="s">
        <v>100</v>
      </c>
      <c r="D47" s="42">
        <v>777.61387605214691</v>
      </c>
      <c r="E47" s="42"/>
      <c r="F47" s="42">
        <f>D47*1.01</f>
        <v>785.39001481266837</v>
      </c>
      <c r="G47" s="42"/>
      <c r="H47" s="42">
        <f t="shared" si="4"/>
        <v>808.95171525704848</v>
      </c>
      <c r="I47" s="226"/>
      <c r="J47" s="226">
        <f t="shared" si="10"/>
        <v>818.53171525704852</v>
      </c>
      <c r="K47" s="225"/>
      <c r="L47" s="225">
        <f t="shared" si="0"/>
        <v>834.90234956218956</v>
      </c>
    </row>
    <row r="48" spans="1:12" s="53" customFormat="1" x14ac:dyDescent="0.3">
      <c r="A48" s="630" t="s">
        <v>101</v>
      </c>
      <c r="B48" s="631" t="s">
        <v>101</v>
      </c>
      <c r="E48" s="233"/>
      <c r="G48" s="233"/>
      <c r="H48" s="233"/>
      <c r="I48" s="587"/>
      <c r="J48" s="587"/>
      <c r="K48" s="225"/>
      <c r="L48" s="225"/>
    </row>
    <row r="49" spans="1:12" s="130" customFormat="1" x14ac:dyDescent="0.3">
      <c r="A49" s="635" t="s">
        <v>117</v>
      </c>
      <c r="C49" s="636"/>
      <c r="E49" s="391"/>
      <c r="G49" s="391"/>
      <c r="H49" s="391"/>
      <c r="I49" s="633"/>
      <c r="J49" s="633"/>
      <c r="K49" s="634"/>
      <c r="L49" s="634"/>
    </row>
    <row r="50" spans="1:12" ht="31.2" x14ac:dyDescent="0.3">
      <c r="A50" s="482" t="s">
        <v>118</v>
      </c>
      <c r="E50" s="42"/>
      <c r="G50" s="42"/>
      <c r="H50" s="42"/>
      <c r="I50" s="226"/>
      <c r="J50" s="226"/>
      <c r="K50" s="225"/>
      <c r="L50" s="225"/>
    </row>
    <row r="51" spans="1:12" x14ac:dyDescent="0.3">
      <c r="A51" s="480" t="s">
        <v>90</v>
      </c>
      <c r="B51" s="89" t="s">
        <v>90</v>
      </c>
      <c r="C51" s="42">
        <v>823.16146676672065</v>
      </c>
      <c r="E51" s="42">
        <f t="shared" ref="E51:E62" si="11">C51*1.01</f>
        <v>831.39308143438791</v>
      </c>
      <c r="G51" s="42">
        <f t="shared" si="3"/>
        <v>856.33487387741957</v>
      </c>
      <c r="H51" s="42"/>
      <c r="I51" s="226">
        <f t="shared" si="5"/>
        <v>865.91487387741961</v>
      </c>
      <c r="J51" s="226"/>
      <c r="K51" s="225">
        <f t="shared" si="0"/>
        <v>883.23317135496802</v>
      </c>
      <c r="L51" s="225"/>
    </row>
    <row r="52" spans="1:12" x14ac:dyDescent="0.3">
      <c r="A52" s="480" t="s">
        <v>91</v>
      </c>
      <c r="B52" s="89" t="s">
        <v>91</v>
      </c>
      <c r="C52" s="42">
        <v>832.25923321992173</v>
      </c>
      <c r="E52" s="42">
        <f t="shared" si="11"/>
        <v>840.5818255521209</v>
      </c>
      <c r="G52" s="42">
        <f t="shared" si="3"/>
        <v>865.79928031868451</v>
      </c>
      <c r="H52" s="42"/>
      <c r="I52" s="226">
        <f t="shared" si="5"/>
        <v>875.37928031868455</v>
      </c>
      <c r="J52" s="226"/>
      <c r="K52" s="225">
        <f t="shared" si="0"/>
        <v>892.88686592505826</v>
      </c>
      <c r="L52" s="225"/>
    </row>
    <row r="53" spans="1:12" x14ac:dyDescent="0.3">
      <c r="A53" s="480" t="s">
        <v>92</v>
      </c>
      <c r="B53" s="89" t="s">
        <v>92</v>
      </c>
      <c r="C53" s="42">
        <v>836.69549608676812</v>
      </c>
      <c r="E53" s="42">
        <f t="shared" si="11"/>
        <v>845.06245104763582</v>
      </c>
      <c r="G53" s="42">
        <f t="shared" si="3"/>
        <v>870.4143245790649</v>
      </c>
      <c r="H53" s="42"/>
      <c r="I53" s="226">
        <f t="shared" si="5"/>
        <v>879.99432457906494</v>
      </c>
      <c r="J53" s="226"/>
      <c r="K53" s="225">
        <f t="shared" si="0"/>
        <v>897.59421107064622</v>
      </c>
      <c r="L53" s="225"/>
    </row>
    <row r="54" spans="1:12" x14ac:dyDescent="0.3">
      <c r="A54" s="480" t="s">
        <v>93</v>
      </c>
      <c r="B54" s="89" t="s">
        <v>93</v>
      </c>
      <c r="C54" s="42">
        <v>841.55286116834804</v>
      </c>
      <c r="E54" s="42">
        <f t="shared" si="11"/>
        <v>849.96838978003154</v>
      </c>
      <c r="G54" s="42">
        <f t="shared" si="3"/>
        <v>875.46744147343247</v>
      </c>
      <c r="H54" s="42"/>
      <c r="I54" s="226">
        <f t="shared" si="5"/>
        <v>885.04744147343251</v>
      </c>
      <c r="J54" s="226"/>
      <c r="K54" s="225">
        <f t="shared" si="0"/>
        <v>902.74839030290116</v>
      </c>
      <c r="L54" s="225"/>
    </row>
    <row r="55" spans="1:12" x14ac:dyDescent="0.3">
      <c r="A55" s="480" t="s">
        <v>94</v>
      </c>
      <c r="B55" s="89" t="s">
        <v>94</v>
      </c>
      <c r="C55" s="42">
        <v>846.08705478280694</v>
      </c>
      <c r="E55" s="42">
        <f t="shared" si="11"/>
        <v>854.54792533063505</v>
      </c>
      <c r="G55" s="42">
        <f t="shared" si="3"/>
        <v>880.18436309055414</v>
      </c>
      <c r="H55" s="42"/>
      <c r="I55" s="226">
        <f t="shared" si="5"/>
        <v>889.76436309055418</v>
      </c>
      <c r="J55" s="226"/>
      <c r="K55" s="225">
        <f t="shared" si="0"/>
        <v>907.55965035236534</v>
      </c>
      <c r="L55" s="225"/>
    </row>
    <row r="56" spans="1:12" x14ac:dyDescent="0.3">
      <c r="A56" s="480" t="s">
        <v>95</v>
      </c>
      <c r="B56" s="89" t="s">
        <v>95</v>
      </c>
      <c r="C56" s="42">
        <v>848.53532347311932</v>
      </c>
      <c r="E56" s="42">
        <f t="shared" si="11"/>
        <v>857.0206767078505</v>
      </c>
      <c r="G56" s="42">
        <f t="shared" si="3"/>
        <v>882.73129700908601</v>
      </c>
      <c r="H56" s="42"/>
      <c r="I56" s="226">
        <f t="shared" si="5"/>
        <v>892.31129700908605</v>
      </c>
      <c r="J56" s="226"/>
      <c r="K56" s="225">
        <f t="shared" si="0"/>
        <v>910.15752294926779</v>
      </c>
      <c r="L56" s="225"/>
    </row>
    <row r="57" spans="1:12" x14ac:dyDescent="0.3">
      <c r="A57" s="480" t="s">
        <v>96</v>
      </c>
      <c r="B57" s="89" t="s">
        <v>96</v>
      </c>
      <c r="C57" s="42">
        <v>850.81710989249063</v>
      </c>
      <c r="E57" s="42">
        <f t="shared" si="11"/>
        <v>859.32528099141553</v>
      </c>
      <c r="G57" s="42">
        <f t="shared" si="3"/>
        <v>885.10503942115804</v>
      </c>
      <c r="H57" s="42"/>
      <c r="I57" s="226">
        <f t="shared" si="5"/>
        <v>894.68503942115808</v>
      </c>
      <c r="J57" s="226"/>
      <c r="K57" s="225">
        <f t="shared" si="0"/>
        <v>912.57874020958127</v>
      </c>
      <c r="L57" s="225"/>
    </row>
    <row r="58" spans="1:12" x14ac:dyDescent="0.3">
      <c r="A58" s="480" t="s">
        <v>97</v>
      </c>
      <c r="B58" s="89" t="s">
        <v>97</v>
      </c>
      <c r="C58" s="42">
        <v>853.20662013423566</v>
      </c>
      <c r="E58" s="42">
        <f t="shared" si="11"/>
        <v>861.738686335578</v>
      </c>
      <c r="G58" s="42">
        <f t="shared" si="3"/>
        <v>887.59084692564534</v>
      </c>
      <c r="H58" s="42"/>
      <c r="I58" s="226">
        <f t="shared" si="5"/>
        <v>897.17084692564538</v>
      </c>
      <c r="J58" s="226"/>
      <c r="K58" s="225">
        <f t="shared" si="0"/>
        <v>915.11426386415826</v>
      </c>
      <c r="L58" s="225"/>
    </row>
    <row r="59" spans="1:12" x14ac:dyDescent="0.3">
      <c r="A59" s="480" t="s">
        <v>98</v>
      </c>
      <c r="B59" s="89" t="s">
        <v>98</v>
      </c>
      <c r="C59" s="42">
        <v>855.58633730121926</v>
      </c>
      <c r="E59" s="42">
        <f t="shared" si="11"/>
        <v>864.1422006742315</v>
      </c>
      <c r="G59" s="42">
        <f t="shared" si="3"/>
        <v>890.06646669445843</v>
      </c>
      <c r="H59" s="42"/>
      <c r="I59" s="226">
        <f t="shared" si="5"/>
        <v>899.64646669445847</v>
      </c>
      <c r="J59" s="226"/>
      <c r="K59" s="225">
        <f t="shared" si="0"/>
        <v>917.63939602834762</v>
      </c>
      <c r="L59" s="225"/>
    </row>
    <row r="60" spans="1:12" x14ac:dyDescent="0.3">
      <c r="A60" s="480" t="s">
        <v>99</v>
      </c>
      <c r="B60" s="89" t="s">
        <v>99</v>
      </c>
      <c r="C60" s="42">
        <v>859.30770571049436</v>
      </c>
      <c r="E60" s="42">
        <f t="shared" si="11"/>
        <v>867.90078276759937</v>
      </c>
      <c r="G60" s="42">
        <f t="shared" si="3"/>
        <v>893.93780625062732</v>
      </c>
      <c r="H60" s="42"/>
      <c r="I60" s="226">
        <f t="shared" si="5"/>
        <v>903.51780625062736</v>
      </c>
      <c r="J60" s="226"/>
      <c r="K60" s="225">
        <f t="shared" si="0"/>
        <v>921.58816237563997</v>
      </c>
      <c r="L60" s="225"/>
    </row>
    <row r="61" spans="1:12" x14ac:dyDescent="0.3">
      <c r="A61" s="480" t="s">
        <v>100</v>
      </c>
      <c r="B61" s="89" t="s">
        <v>100</v>
      </c>
      <c r="C61" s="42">
        <v>862.18686969030193</v>
      </c>
      <c r="E61" s="42">
        <f t="shared" si="11"/>
        <v>870.80873838720493</v>
      </c>
      <c r="G61" s="42">
        <f t="shared" si="3"/>
        <v>896.93300053882115</v>
      </c>
      <c r="H61" s="42"/>
      <c r="I61" s="226">
        <f t="shared" si="5"/>
        <v>906.51300053882119</v>
      </c>
      <c r="J61" s="226"/>
      <c r="K61" s="225">
        <f t="shared" si="0"/>
        <v>924.64326054959758</v>
      </c>
      <c r="L61" s="225"/>
    </row>
    <row r="62" spans="1:12" x14ac:dyDescent="0.3">
      <c r="A62" s="480" t="s">
        <v>101</v>
      </c>
      <c r="B62" s="89" t="s">
        <v>101</v>
      </c>
      <c r="C62" s="42">
        <v>869.16933199507321</v>
      </c>
      <c r="E62" s="42">
        <f t="shared" si="11"/>
        <v>877.86102531502399</v>
      </c>
      <c r="G62" s="42">
        <f t="shared" si="3"/>
        <v>904.19685607447468</v>
      </c>
      <c r="H62" s="42"/>
      <c r="I62" s="226">
        <f t="shared" si="5"/>
        <v>913.77685607447472</v>
      </c>
      <c r="J62" s="226"/>
      <c r="K62" s="225">
        <f t="shared" si="0"/>
        <v>932.05239319596421</v>
      </c>
      <c r="L62" s="225"/>
    </row>
    <row r="63" spans="1:12" x14ac:dyDescent="0.3">
      <c r="A63" s="480"/>
      <c r="E63" s="42"/>
      <c r="G63" s="42"/>
      <c r="I63" s="226"/>
      <c r="J63" s="226"/>
      <c r="K63" s="225"/>
      <c r="L63" s="225"/>
    </row>
    <row r="64" spans="1:12" x14ac:dyDescent="0.3">
      <c r="A64" s="480"/>
      <c r="E64" s="42"/>
      <c r="G64" s="42"/>
      <c r="I64" s="226"/>
      <c r="J64" s="226"/>
      <c r="K64" s="225"/>
      <c r="L64" s="225"/>
    </row>
    <row r="65" spans="1:13" s="53" customFormat="1" x14ac:dyDescent="0.3">
      <c r="A65" s="630"/>
      <c r="E65" s="233"/>
      <c r="G65" s="233"/>
      <c r="I65" s="587"/>
      <c r="J65" s="587"/>
      <c r="K65" s="225"/>
      <c r="L65" s="225"/>
    </row>
    <row r="66" spans="1:13" s="130" customFormat="1" ht="31.2" x14ac:dyDescent="0.3">
      <c r="A66" s="632" t="s">
        <v>391</v>
      </c>
      <c r="E66" s="391"/>
      <c r="G66" s="391"/>
      <c r="I66" s="633"/>
      <c r="J66" s="633"/>
      <c r="K66" s="634"/>
      <c r="L66" s="634"/>
    </row>
    <row r="67" spans="1:13" ht="46.8" x14ac:dyDescent="0.3">
      <c r="A67" s="486" t="s">
        <v>119</v>
      </c>
      <c r="E67" s="42"/>
      <c r="G67" s="42"/>
      <c r="I67" s="226"/>
      <c r="J67" s="226"/>
      <c r="K67" s="225"/>
      <c r="L67" s="225"/>
    </row>
    <row r="68" spans="1:13" x14ac:dyDescent="0.3">
      <c r="E68" s="42"/>
      <c r="G68" s="42"/>
      <c r="I68" s="226"/>
      <c r="J68" s="226"/>
      <c r="K68" s="225"/>
      <c r="L68" s="225"/>
    </row>
    <row r="69" spans="1:13" x14ac:dyDescent="0.3">
      <c r="A69" s="480" t="s">
        <v>114</v>
      </c>
      <c r="B69" s="90"/>
      <c r="C69" s="92"/>
      <c r="E69" s="42"/>
      <c r="G69" s="42"/>
      <c r="I69" s="226"/>
      <c r="J69" s="226"/>
      <c r="K69" s="225"/>
      <c r="L69" s="225"/>
    </row>
    <row r="70" spans="1:13" x14ac:dyDescent="0.3">
      <c r="A70" s="480" t="s">
        <v>112</v>
      </c>
      <c r="B70" s="89"/>
      <c r="E70" s="42"/>
      <c r="G70" s="42"/>
      <c r="I70" s="226"/>
      <c r="J70" s="226"/>
      <c r="K70" s="225"/>
      <c r="L70" s="225"/>
    </row>
    <row r="71" spans="1:13" x14ac:dyDescent="0.3">
      <c r="A71" s="480" t="s">
        <v>90</v>
      </c>
      <c r="B71" s="89" t="s">
        <v>90</v>
      </c>
      <c r="C71" s="42">
        <v>874.9962114780169</v>
      </c>
      <c r="E71" s="42">
        <f t="shared" ref="E71:E82" si="12">C71*1.01</f>
        <v>883.74617359279705</v>
      </c>
      <c r="G71" s="42">
        <f t="shared" ref="G71:G82" si="13">E71*1.03</f>
        <v>910.258558800581</v>
      </c>
      <c r="I71" s="226">
        <f t="shared" ref="I71:I82" si="14">IF(G71*0.01&lt;9.58,G71+9.58,G71*1.01)</f>
        <v>919.83855880058104</v>
      </c>
      <c r="J71" s="226"/>
      <c r="K71" s="225">
        <f t="shared" ref="K71:K81" si="15">I71*1.02</f>
        <v>938.23532997659265</v>
      </c>
      <c r="L71" s="225"/>
      <c r="M71" s="42"/>
    </row>
    <row r="72" spans="1:13" x14ac:dyDescent="0.3">
      <c r="A72" s="480" t="s">
        <v>91</v>
      </c>
      <c r="B72" s="89" t="s">
        <v>91</v>
      </c>
      <c r="C72" s="42">
        <v>884.75011394022192</v>
      </c>
      <c r="E72" s="42">
        <f t="shared" si="12"/>
        <v>893.59761507962412</v>
      </c>
      <c r="G72" s="42">
        <f t="shared" si="13"/>
        <v>920.40554353201287</v>
      </c>
      <c r="I72" s="226">
        <f>IF(G72*0.01&lt;9.58,G72+9.58,G72*1.01)</f>
        <v>929.98554353201291</v>
      </c>
      <c r="J72" s="226"/>
      <c r="K72" s="225">
        <f t="shared" si="15"/>
        <v>948.58525440265316</v>
      </c>
      <c r="L72" s="225"/>
      <c r="M72" s="42"/>
    </row>
    <row r="73" spans="1:13" x14ac:dyDescent="0.3">
      <c r="A73" s="480" t="s">
        <v>92</v>
      </c>
      <c r="B73" s="89" t="s">
        <v>92</v>
      </c>
      <c r="C73" s="42">
        <v>889.42141060133804</v>
      </c>
      <c r="E73" s="42">
        <f t="shared" si="12"/>
        <v>898.31562470735139</v>
      </c>
      <c r="G73" s="42">
        <f t="shared" si="13"/>
        <v>925.26509344857197</v>
      </c>
      <c r="I73" s="226">
        <f t="shared" si="14"/>
        <v>934.84509344857202</v>
      </c>
      <c r="J73" s="226"/>
      <c r="K73" s="225">
        <f t="shared" si="15"/>
        <v>953.54199531754352</v>
      </c>
      <c r="L73" s="225"/>
      <c r="M73" s="42"/>
    </row>
    <row r="74" spans="1:13" x14ac:dyDescent="0.3">
      <c r="A74" s="480" t="s">
        <v>93</v>
      </c>
      <c r="B74" s="89" t="s">
        <v>93</v>
      </c>
      <c r="C74" s="42">
        <v>894.65091252384559</v>
      </c>
      <c r="E74" s="42">
        <f t="shared" si="12"/>
        <v>903.59742164908403</v>
      </c>
      <c r="G74" s="42">
        <f t="shared" si="13"/>
        <v>930.70534429855661</v>
      </c>
      <c r="I74" s="226">
        <f t="shared" si="14"/>
        <v>940.28534429855665</v>
      </c>
      <c r="J74" s="226"/>
      <c r="K74" s="225">
        <f t="shared" si="15"/>
        <v>959.09105118452783</v>
      </c>
      <c r="L74" s="225"/>
      <c r="M74" s="42"/>
    </row>
    <row r="75" spans="1:13" x14ac:dyDescent="0.3">
      <c r="A75" s="480" t="s">
        <v>94</v>
      </c>
      <c r="B75" s="89" t="s">
        <v>94</v>
      </c>
      <c r="C75" s="42">
        <v>899.48869145590311</v>
      </c>
      <c r="E75" s="42">
        <f t="shared" si="12"/>
        <v>908.48357837046217</v>
      </c>
      <c r="G75" s="42">
        <f t="shared" si="13"/>
        <v>935.73808572157611</v>
      </c>
      <c r="I75" s="226">
        <f t="shared" si="14"/>
        <v>945.31808572157615</v>
      </c>
      <c r="J75" s="226"/>
      <c r="K75" s="225">
        <f t="shared" si="15"/>
        <v>964.22444743600772</v>
      </c>
      <c r="L75" s="225"/>
      <c r="M75" s="42"/>
    </row>
    <row r="76" spans="1:13" x14ac:dyDescent="0.3">
      <c r="A76" s="480" t="s">
        <v>95</v>
      </c>
      <c r="B76" s="89" t="s">
        <v>95</v>
      </c>
      <c r="C76" s="42">
        <v>902.07406319287315</v>
      </c>
      <c r="E76" s="42">
        <f t="shared" si="12"/>
        <v>911.09480382480194</v>
      </c>
      <c r="G76" s="42">
        <f t="shared" si="13"/>
        <v>938.42764793954598</v>
      </c>
      <c r="I76" s="226">
        <f t="shared" si="14"/>
        <v>948.00764793954602</v>
      </c>
      <c r="J76" s="226"/>
      <c r="K76" s="225">
        <f t="shared" si="15"/>
        <v>966.96780089833692</v>
      </c>
      <c r="L76" s="225"/>
      <c r="M76" s="42"/>
    </row>
    <row r="77" spans="1:13" x14ac:dyDescent="0.3">
      <c r="A77" s="480" t="s">
        <v>96</v>
      </c>
      <c r="B77" s="89" t="s">
        <v>96</v>
      </c>
      <c r="C77" s="42">
        <v>904.47336650937939</v>
      </c>
      <c r="E77" s="42">
        <f t="shared" si="12"/>
        <v>913.51810017447315</v>
      </c>
      <c r="G77" s="42">
        <f t="shared" si="13"/>
        <v>940.92364317970737</v>
      </c>
      <c r="I77" s="226">
        <f t="shared" si="14"/>
        <v>950.50364317970741</v>
      </c>
      <c r="J77" s="226"/>
      <c r="K77" s="225">
        <f t="shared" si="15"/>
        <v>969.51371604330154</v>
      </c>
      <c r="L77" s="225"/>
      <c r="M77" s="42"/>
    </row>
    <row r="78" spans="1:13" x14ac:dyDescent="0.3">
      <c r="A78" s="480" t="s">
        <v>97</v>
      </c>
      <c r="B78" s="89" t="s">
        <v>97</v>
      </c>
      <c r="C78" s="42">
        <v>907.02935902206571</v>
      </c>
      <c r="E78" s="42">
        <f t="shared" si="12"/>
        <v>916.09965261228638</v>
      </c>
      <c r="G78" s="42">
        <f t="shared" si="13"/>
        <v>943.58264219065495</v>
      </c>
      <c r="I78" s="226">
        <f t="shared" si="14"/>
        <v>953.16264219065499</v>
      </c>
      <c r="J78" s="226"/>
      <c r="K78" s="225">
        <f t="shared" si="15"/>
        <v>972.22589503446807</v>
      </c>
      <c r="L78" s="225"/>
      <c r="M78" s="42"/>
    </row>
    <row r="79" spans="1:13" x14ac:dyDescent="0.3">
      <c r="A79" s="480" t="s">
        <v>98</v>
      </c>
      <c r="B79" s="89" t="s">
        <v>98</v>
      </c>
      <c r="C79" s="42">
        <v>909.49721386190072</v>
      </c>
      <c r="E79" s="42">
        <f t="shared" si="12"/>
        <v>918.59218600051975</v>
      </c>
      <c r="G79" s="42">
        <f t="shared" si="13"/>
        <v>946.14995158053534</v>
      </c>
      <c r="I79" s="226">
        <f t="shared" si="14"/>
        <v>955.72995158053538</v>
      </c>
      <c r="J79" s="226"/>
      <c r="K79" s="225">
        <f t="shared" si="15"/>
        <v>974.84455061214612</v>
      </c>
      <c r="L79" s="225"/>
      <c r="M79" s="42"/>
    </row>
    <row r="80" spans="1:13" x14ac:dyDescent="0.3">
      <c r="A80" s="480" t="s">
        <v>99</v>
      </c>
      <c r="B80" s="89" t="s">
        <v>99</v>
      </c>
      <c r="C80" s="42">
        <v>913.51237451401323</v>
      </c>
      <c r="E80" s="42">
        <f t="shared" si="12"/>
        <v>922.64749825915339</v>
      </c>
      <c r="G80" s="42">
        <f t="shared" si="13"/>
        <v>950.32692320692797</v>
      </c>
      <c r="I80" s="226">
        <f t="shared" si="14"/>
        <v>959.90692320692801</v>
      </c>
      <c r="J80" s="226"/>
      <c r="K80" s="225">
        <f t="shared" si="15"/>
        <v>979.10506167106655</v>
      </c>
      <c r="L80" s="225"/>
      <c r="M80" s="42"/>
    </row>
    <row r="81" spans="1:13" x14ac:dyDescent="0.3">
      <c r="A81" s="480" t="s">
        <v>100</v>
      </c>
      <c r="B81" s="89" t="s">
        <v>100</v>
      </c>
      <c r="C81" s="42">
        <v>916.68533073665833</v>
      </c>
      <c r="E81" s="42">
        <f t="shared" si="12"/>
        <v>925.85218404402497</v>
      </c>
      <c r="G81" s="42">
        <f t="shared" si="13"/>
        <v>953.62774956534577</v>
      </c>
      <c r="I81" s="226">
        <f t="shared" si="14"/>
        <v>963.20774956534581</v>
      </c>
      <c r="J81" s="226"/>
      <c r="K81" s="225">
        <f t="shared" si="15"/>
        <v>982.4719045566527</v>
      </c>
      <c r="L81" s="225"/>
      <c r="M81" s="42"/>
    </row>
    <row r="82" spans="1:13" x14ac:dyDescent="0.3">
      <c r="A82" s="480" t="s">
        <v>101</v>
      </c>
      <c r="B82" s="89" t="s">
        <v>101</v>
      </c>
      <c r="C82" s="42">
        <v>924.15744677949192</v>
      </c>
      <c r="E82" s="42">
        <f t="shared" si="12"/>
        <v>933.3990212472869</v>
      </c>
      <c r="G82" s="42">
        <f t="shared" si="13"/>
        <v>961.40099188470549</v>
      </c>
      <c r="I82" s="226">
        <f t="shared" si="14"/>
        <v>971.01500180355254</v>
      </c>
      <c r="J82" s="226"/>
      <c r="M82" s="42"/>
    </row>
    <row r="83" spans="1:13" x14ac:dyDescent="0.3">
      <c r="A83" s="48"/>
      <c r="G83" s="42"/>
      <c r="I83" s="226"/>
    </row>
    <row r="84" spans="1:13" x14ac:dyDescent="0.25">
      <c r="G84" s="42"/>
      <c r="K84" s="628"/>
      <c r="L84" s="628"/>
      <c r="M84" s="629"/>
    </row>
    <row r="85" spans="1:13" x14ac:dyDescent="0.25">
      <c r="K85" s="629"/>
      <c r="L85" s="629"/>
      <c r="M85" s="629"/>
    </row>
    <row r="96" spans="1:13" s="32" customFormat="1" ht="30.75" customHeight="1" thickBot="1" x14ac:dyDescent="0.3">
      <c r="A96" s="724" t="s">
        <v>324</v>
      </c>
      <c r="B96" s="725"/>
      <c r="C96" s="725"/>
      <c r="D96" s="725"/>
      <c r="E96" s="725"/>
      <c r="F96" s="725"/>
      <c r="G96" s="725"/>
      <c r="H96" s="725"/>
      <c r="I96" s="726"/>
      <c r="J96" s="344"/>
      <c r="K96" s="20"/>
      <c r="L96" s="20"/>
    </row>
    <row r="97" ht="16.2" thickTop="1" x14ac:dyDescent="0.25"/>
  </sheetData>
  <mergeCells count="1">
    <mergeCell ref="A96:I96"/>
  </mergeCells>
  <hyperlinks>
    <hyperlink ref="A96" location="'Table of Contents'!A1" display="Link to Table of Contents "/>
  </hyperlinks>
  <pageMargins left="0.7" right="0.7" top="0.75" bottom="0.75" header="0.3" footer="0.3"/>
  <pageSetup paperSize="9" scale="5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AG84"/>
  <sheetViews>
    <sheetView zoomScale="80" zoomScaleNormal="80" workbookViewId="0">
      <pane ySplit="1" topLeftCell="A2" activePane="bottomLeft" state="frozen"/>
      <selection pane="bottomLeft" activeCell="I1" sqref="H1:I65536"/>
    </sheetView>
  </sheetViews>
  <sheetFormatPr defaultColWidth="8.81640625" defaultRowHeight="15.6" x14ac:dyDescent="0.25"/>
  <cols>
    <col min="1" max="1" width="40.453125" style="20" customWidth="1"/>
    <col min="2" max="5" width="16.7265625" style="20" hidden="1" customWidth="1"/>
    <col min="6" max="6" width="15.26953125" style="20" hidden="1" customWidth="1"/>
    <col min="7" max="7" width="21.26953125" style="20" hidden="1" customWidth="1"/>
    <col min="8" max="8" width="15.453125" style="20" hidden="1" customWidth="1"/>
    <col min="9" max="9" width="24.26953125" style="20" hidden="1" customWidth="1"/>
    <col min="10" max="11" width="13" style="20" customWidth="1"/>
    <col min="12" max="16384" width="8.81640625" style="20"/>
  </cols>
  <sheetData>
    <row r="1" spans="1:11" s="41" customFormat="1" ht="31.2" x14ac:dyDescent="0.25">
      <c r="A1" s="49" t="s">
        <v>52</v>
      </c>
      <c r="B1" s="25">
        <v>44470</v>
      </c>
      <c r="C1" s="25" t="s">
        <v>134</v>
      </c>
      <c r="D1" s="25">
        <v>44593</v>
      </c>
      <c r="E1" s="41" t="s">
        <v>135</v>
      </c>
      <c r="F1" s="87">
        <v>44594</v>
      </c>
      <c r="G1" s="180" t="s">
        <v>155</v>
      </c>
      <c r="H1" s="221">
        <v>44835</v>
      </c>
      <c r="I1" s="221" t="s">
        <v>157</v>
      </c>
      <c r="J1" s="221">
        <v>44986</v>
      </c>
      <c r="K1" s="338" t="s">
        <v>371</v>
      </c>
    </row>
    <row r="2" spans="1:11" x14ac:dyDescent="0.25">
      <c r="A2" s="45" t="s">
        <v>53</v>
      </c>
      <c r="B2" s="29">
        <v>535.18856738989973</v>
      </c>
      <c r="C2" s="29">
        <v>484.69102786495307</v>
      </c>
      <c r="D2" s="29">
        <f>B2*1.01</f>
        <v>540.54045306379874</v>
      </c>
      <c r="E2" s="29">
        <f>C2*1.01</f>
        <v>489.53793814360262</v>
      </c>
      <c r="F2" s="42">
        <f>D2*1.03</f>
        <v>556.75666665571271</v>
      </c>
      <c r="G2" s="42">
        <f>E2*1.03</f>
        <v>504.22407628791069</v>
      </c>
      <c r="H2" s="227">
        <f>IF(F2*0.01&lt;9.58,F2+9.58,F2*1.01)</f>
        <v>566.33666665571275</v>
      </c>
      <c r="I2" s="227">
        <f>IF(G2*0.01&lt;9.58,G2+9.58,G2*1.01)</f>
        <v>513.80407628791068</v>
      </c>
      <c r="J2" s="225">
        <f t="shared" ref="J2:J20" si="0">H2*1.02</f>
        <v>577.663399988827</v>
      </c>
      <c r="K2" s="225">
        <f t="shared" ref="K2:K20" si="1">I2*1.02</f>
        <v>524.08015781366885</v>
      </c>
    </row>
    <row r="3" spans="1:11" x14ac:dyDescent="0.25">
      <c r="A3" s="45" t="s">
        <v>54</v>
      </c>
      <c r="B3" s="29">
        <v>535.50021426077092</v>
      </c>
      <c r="C3" s="29">
        <v>510.28905705167853</v>
      </c>
      <c r="D3" s="29">
        <f t="shared" ref="D3:D20" si="2">B3*1.01</f>
        <v>540.85521640337868</v>
      </c>
      <c r="E3" s="29">
        <f t="shared" ref="E3:E22" si="3">C3*1.01</f>
        <v>515.39194762219529</v>
      </c>
      <c r="F3" s="42">
        <f t="shared" ref="F3:F20" si="4">D3*1.03</f>
        <v>557.08087289548007</v>
      </c>
      <c r="G3" s="42">
        <f t="shared" ref="G3:G22" si="5">E3*1.03</f>
        <v>530.85370605086121</v>
      </c>
      <c r="H3" s="227">
        <f t="shared" ref="H3:H20" si="6">IF(F3*0.01&lt;9.58,F3+9.58,F3*1.01)</f>
        <v>566.66087289548011</v>
      </c>
      <c r="I3" s="227">
        <f t="shared" ref="I3:I22" si="7">IF(G3*0.01&lt;9.58,G3+9.58,G3*1.01)</f>
        <v>540.43370605086125</v>
      </c>
      <c r="J3" s="225">
        <f t="shared" si="0"/>
        <v>577.99409035338977</v>
      </c>
      <c r="K3" s="225">
        <f t="shared" si="1"/>
        <v>551.24238017187849</v>
      </c>
    </row>
    <row r="4" spans="1:11" x14ac:dyDescent="0.25">
      <c r="A4" s="45" t="s">
        <v>55</v>
      </c>
      <c r="B4" s="29">
        <v>545.66635011746359</v>
      </c>
      <c r="C4" s="29">
        <v>535.18856738989973</v>
      </c>
      <c r="D4" s="29">
        <f t="shared" si="2"/>
        <v>551.1230136186382</v>
      </c>
      <c r="E4" s="29">
        <f t="shared" si="3"/>
        <v>540.54045306379874</v>
      </c>
      <c r="F4" s="42">
        <f t="shared" si="4"/>
        <v>567.65670402719741</v>
      </c>
      <c r="G4" s="42">
        <f t="shared" si="5"/>
        <v>556.75666665571271</v>
      </c>
      <c r="H4" s="227">
        <f t="shared" si="6"/>
        <v>577.23670402719745</v>
      </c>
      <c r="I4" s="227">
        <f t="shared" si="7"/>
        <v>566.33666665571275</v>
      </c>
      <c r="J4" s="225">
        <f t="shared" si="0"/>
        <v>588.78143810774145</v>
      </c>
      <c r="K4" s="225">
        <f t="shared" si="1"/>
        <v>577.663399988827</v>
      </c>
    </row>
    <row r="5" spans="1:11" x14ac:dyDescent="0.25">
      <c r="A5" s="47"/>
      <c r="B5" s="29">
        <v>561.3346652116054</v>
      </c>
      <c r="C5" s="29">
        <v>535.50210563488361</v>
      </c>
      <c r="D5" s="29">
        <f t="shared" si="2"/>
        <v>566.94801186372149</v>
      </c>
      <c r="E5" s="29">
        <f t="shared" si="3"/>
        <v>540.85712669123245</v>
      </c>
      <c r="F5" s="42">
        <f t="shared" si="4"/>
        <v>583.95645221963321</v>
      </c>
      <c r="G5" s="42">
        <f t="shared" si="5"/>
        <v>557.08284049196948</v>
      </c>
      <c r="H5" s="227">
        <f t="shared" si="6"/>
        <v>593.53645221963325</v>
      </c>
      <c r="I5" s="227">
        <f t="shared" si="7"/>
        <v>566.66284049196952</v>
      </c>
      <c r="J5" s="225">
        <f t="shared" si="0"/>
        <v>605.40718126402589</v>
      </c>
      <c r="K5" s="225">
        <f t="shared" si="1"/>
        <v>577.99609730180896</v>
      </c>
    </row>
    <row r="6" spans="1:11" x14ac:dyDescent="0.25">
      <c r="A6" s="47"/>
      <c r="B6" s="29">
        <v>580.7964749753163</v>
      </c>
      <c r="C6" s="29">
        <v>545.66896150331263</v>
      </c>
      <c r="D6" s="29">
        <f t="shared" si="2"/>
        <v>586.60443972506948</v>
      </c>
      <c r="E6" s="29">
        <f t="shared" si="3"/>
        <v>551.12565111834579</v>
      </c>
      <c r="F6" s="42">
        <f t="shared" si="4"/>
        <v>604.20257291682162</v>
      </c>
      <c r="G6" s="42">
        <f t="shared" si="5"/>
        <v>567.6594206518962</v>
      </c>
      <c r="H6" s="227">
        <f t="shared" si="6"/>
        <v>613.78257291682166</v>
      </c>
      <c r="I6" s="227">
        <f t="shared" si="7"/>
        <v>577.23942065189624</v>
      </c>
      <c r="J6" s="225">
        <f t="shared" si="0"/>
        <v>626.05822437515815</v>
      </c>
      <c r="K6" s="225">
        <f t="shared" si="1"/>
        <v>588.7842090649342</v>
      </c>
    </row>
    <row r="7" spans="1:11" x14ac:dyDescent="0.25">
      <c r="A7" s="46"/>
      <c r="B7" s="29">
        <v>614.77673034409304</v>
      </c>
      <c r="C7" s="29">
        <v>561.33169381988841</v>
      </c>
      <c r="D7" s="29">
        <f t="shared" si="2"/>
        <v>620.92449764753394</v>
      </c>
      <c r="E7" s="29">
        <f t="shared" si="3"/>
        <v>566.94501075808728</v>
      </c>
      <c r="F7" s="42">
        <f t="shared" si="4"/>
        <v>639.55223257696002</v>
      </c>
      <c r="G7" s="42">
        <f t="shared" si="5"/>
        <v>583.95336108082995</v>
      </c>
      <c r="H7" s="227">
        <f t="shared" si="6"/>
        <v>649.13223257696006</v>
      </c>
      <c r="I7" s="227">
        <f t="shared" si="7"/>
        <v>593.53336108082999</v>
      </c>
      <c r="J7" s="225">
        <f t="shared" si="0"/>
        <v>662.11487722849927</v>
      </c>
      <c r="K7" s="225">
        <f t="shared" si="1"/>
        <v>605.40402830244659</v>
      </c>
    </row>
    <row r="8" spans="1:11" x14ac:dyDescent="0.25">
      <c r="A8" s="45"/>
      <c r="B8" s="29">
        <v>637.74688161454162</v>
      </c>
      <c r="C8" s="29">
        <v>580.78872898106363</v>
      </c>
      <c r="D8" s="29">
        <f t="shared" si="2"/>
        <v>644.12435043068706</v>
      </c>
      <c r="E8" s="29">
        <f t="shared" si="3"/>
        <v>586.59661627087428</v>
      </c>
      <c r="F8" s="42">
        <f t="shared" si="4"/>
        <v>663.44808094360769</v>
      </c>
      <c r="G8" s="42">
        <f t="shared" si="5"/>
        <v>604.19451475900053</v>
      </c>
      <c r="H8" s="227">
        <f t="shared" si="6"/>
        <v>673.02808094360773</v>
      </c>
      <c r="I8" s="227">
        <f t="shared" si="7"/>
        <v>613.77451475900057</v>
      </c>
      <c r="J8" s="225">
        <f t="shared" si="0"/>
        <v>686.48864256247987</v>
      </c>
      <c r="K8" s="225">
        <f t="shared" si="1"/>
        <v>626.05000505418059</v>
      </c>
    </row>
    <row r="9" spans="1:11" x14ac:dyDescent="0.25">
      <c r="A9" s="46"/>
      <c r="B9" s="29">
        <v>639.02591011390007</v>
      </c>
      <c r="C9" s="29">
        <v>614.77471001265428</v>
      </c>
      <c r="D9" s="29">
        <f t="shared" si="2"/>
        <v>645.41616921503908</v>
      </c>
      <c r="E9" s="29">
        <f t="shared" si="3"/>
        <v>620.92245711278088</v>
      </c>
      <c r="F9" s="42">
        <f t="shared" si="4"/>
        <v>664.77865429149028</v>
      </c>
      <c r="G9" s="42">
        <f t="shared" si="5"/>
        <v>639.55013082616426</v>
      </c>
      <c r="H9" s="227">
        <f t="shared" si="6"/>
        <v>674.35865429149032</v>
      </c>
      <c r="I9" s="227">
        <f t="shared" si="7"/>
        <v>649.1301308261643</v>
      </c>
      <c r="J9" s="225">
        <f t="shared" si="0"/>
        <v>687.84582737732012</v>
      </c>
      <c r="K9" s="225">
        <f t="shared" si="1"/>
        <v>662.11273344268761</v>
      </c>
    </row>
    <row r="10" spans="1:11" x14ac:dyDescent="0.25">
      <c r="A10" s="46"/>
      <c r="B10" s="29">
        <v>640.86806687980004</v>
      </c>
      <c r="C10" s="29">
        <v>637.75512690753715</v>
      </c>
      <c r="D10" s="29">
        <f t="shared" si="2"/>
        <v>647.276747548598</v>
      </c>
      <c r="E10" s="29">
        <f t="shared" si="3"/>
        <v>644.13267817661256</v>
      </c>
      <c r="F10" s="42">
        <f t="shared" si="4"/>
        <v>666.69504997505601</v>
      </c>
      <c r="G10" s="42">
        <f t="shared" si="5"/>
        <v>663.45665852191098</v>
      </c>
      <c r="H10" s="227">
        <f t="shared" si="6"/>
        <v>676.27504997505605</v>
      </c>
      <c r="I10" s="227">
        <f t="shared" si="7"/>
        <v>673.03665852191102</v>
      </c>
      <c r="J10" s="225">
        <f t="shared" si="0"/>
        <v>689.80055097455715</v>
      </c>
      <c r="K10" s="225">
        <f t="shared" si="1"/>
        <v>686.49739169234931</v>
      </c>
    </row>
    <row r="11" spans="1:11" x14ac:dyDescent="0.25">
      <c r="B11" s="29">
        <v>642.54082992010024</v>
      </c>
      <c r="C11" s="29">
        <v>639.02099647138141</v>
      </c>
      <c r="D11" s="29">
        <f t="shared" si="2"/>
        <v>648.9662382193012</v>
      </c>
      <c r="E11" s="29">
        <f t="shared" si="3"/>
        <v>645.4112064360952</v>
      </c>
      <c r="F11" s="42">
        <f t="shared" si="4"/>
        <v>668.43522536588023</v>
      </c>
      <c r="G11" s="42">
        <f t="shared" si="5"/>
        <v>664.77354262917811</v>
      </c>
      <c r="H11" s="227">
        <f t="shared" si="6"/>
        <v>678.01522536588027</v>
      </c>
      <c r="I11" s="227">
        <f t="shared" si="7"/>
        <v>674.35354262917815</v>
      </c>
      <c r="J11" s="225">
        <f t="shared" si="0"/>
        <v>691.57552987319787</v>
      </c>
      <c r="K11" s="225">
        <f t="shared" si="1"/>
        <v>687.84061348176169</v>
      </c>
    </row>
    <row r="12" spans="1:11" x14ac:dyDescent="0.25">
      <c r="B12" s="29">
        <v>644.24535428394995</v>
      </c>
      <c r="C12" s="29">
        <v>640.87061450153863</v>
      </c>
      <c r="D12" s="29">
        <f t="shared" si="2"/>
        <v>650.68780782678948</v>
      </c>
      <c r="E12" s="29">
        <f t="shared" si="3"/>
        <v>647.27932064655397</v>
      </c>
      <c r="F12" s="42">
        <f t="shared" si="4"/>
        <v>670.20844206159313</v>
      </c>
      <c r="G12" s="42">
        <f t="shared" si="5"/>
        <v>666.69770026595063</v>
      </c>
      <c r="H12" s="227">
        <f t="shared" si="6"/>
        <v>679.78844206159317</v>
      </c>
      <c r="I12" s="227">
        <f t="shared" si="7"/>
        <v>676.27770026595067</v>
      </c>
      <c r="J12" s="225">
        <f t="shared" si="0"/>
        <v>693.38421090282509</v>
      </c>
      <c r="K12" s="225">
        <f t="shared" si="1"/>
        <v>689.80325427126968</v>
      </c>
    </row>
    <row r="13" spans="1:11" x14ac:dyDescent="0.25">
      <c r="A13" s="46"/>
      <c r="B13" s="29">
        <v>646.19338212834998</v>
      </c>
      <c r="C13" s="29">
        <v>642.54219443253646</v>
      </c>
      <c r="D13" s="29">
        <f t="shared" si="2"/>
        <v>652.65531594963352</v>
      </c>
      <c r="E13" s="29">
        <f t="shared" si="3"/>
        <v>648.96761637686188</v>
      </c>
      <c r="F13" s="42">
        <f t="shared" si="4"/>
        <v>672.23497542812254</v>
      </c>
      <c r="G13" s="42">
        <f t="shared" si="5"/>
        <v>668.43664486816772</v>
      </c>
      <c r="H13" s="227">
        <f t="shared" si="6"/>
        <v>681.81497542812258</v>
      </c>
      <c r="I13" s="227">
        <f t="shared" si="7"/>
        <v>678.01664486816776</v>
      </c>
      <c r="J13" s="225">
        <f t="shared" si="0"/>
        <v>695.45127493668508</v>
      </c>
      <c r="K13" s="225">
        <f t="shared" si="1"/>
        <v>691.57697776553118</v>
      </c>
    </row>
    <row r="14" spans="1:11" x14ac:dyDescent="0.25">
      <c r="A14" s="46"/>
      <c r="B14" s="29">
        <v>648.02495178639992</v>
      </c>
      <c r="C14" s="29">
        <v>644.24344738006073</v>
      </c>
      <c r="D14" s="29">
        <f t="shared" si="2"/>
        <v>654.50520130426389</v>
      </c>
      <c r="E14" s="29">
        <f t="shared" si="3"/>
        <v>650.68588185386136</v>
      </c>
      <c r="F14" s="42">
        <f t="shared" si="4"/>
        <v>674.14035734339177</v>
      </c>
      <c r="G14" s="42">
        <f t="shared" si="5"/>
        <v>670.20645830947717</v>
      </c>
      <c r="H14" s="227">
        <f t="shared" si="6"/>
        <v>683.72035734339181</v>
      </c>
      <c r="I14" s="227">
        <f t="shared" si="7"/>
        <v>679.78645830947721</v>
      </c>
      <c r="J14" s="225">
        <f t="shared" si="0"/>
        <v>697.3947644902596</v>
      </c>
      <c r="K14" s="225">
        <f t="shared" si="1"/>
        <v>693.3821874756668</v>
      </c>
    </row>
    <row r="15" spans="1:11" x14ac:dyDescent="0.25">
      <c r="A15" s="46"/>
      <c r="B15" s="29">
        <v>649.75065036595004</v>
      </c>
      <c r="C15" s="29">
        <v>646.20235396530688</v>
      </c>
      <c r="D15" s="29">
        <f t="shared" si="2"/>
        <v>656.24815686960949</v>
      </c>
      <c r="E15" s="29">
        <f t="shared" si="3"/>
        <v>652.66437750495993</v>
      </c>
      <c r="F15" s="42">
        <f t="shared" si="4"/>
        <v>675.93560157569777</v>
      </c>
      <c r="G15" s="42">
        <f t="shared" si="5"/>
        <v>672.24430883010871</v>
      </c>
      <c r="H15" s="227">
        <f t="shared" si="6"/>
        <v>685.51560157569781</v>
      </c>
      <c r="I15" s="227">
        <f t="shared" si="7"/>
        <v>681.82430883010875</v>
      </c>
      <c r="J15" s="225">
        <f t="shared" si="0"/>
        <v>699.22591360721174</v>
      </c>
      <c r="K15" s="225">
        <f t="shared" si="1"/>
        <v>695.4607950067109</v>
      </c>
    </row>
    <row r="16" spans="1:11" x14ac:dyDescent="0.25">
      <c r="A16" s="46"/>
      <c r="B16" s="29">
        <v>651.62456845540009</v>
      </c>
      <c r="C16" s="29">
        <v>648.02181148444618</v>
      </c>
      <c r="D16" s="29">
        <f t="shared" si="2"/>
        <v>658.14081413995405</v>
      </c>
      <c r="E16" s="29">
        <f t="shared" si="3"/>
        <v>654.50202959929061</v>
      </c>
      <c r="F16" s="42">
        <f t="shared" si="4"/>
        <v>677.88503856415264</v>
      </c>
      <c r="G16" s="42">
        <f t="shared" si="5"/>
        <v>674.13709048726935</v>
      </c>
      <c r="H16" s="227">
        <f t="shared" si="6"/>
        <v>687.46503856415268</v>
      </c>
      <c r="I16" s="227">
        <f t="shared" si="7"/>
        <v>683.71709048726939</v>
      </c>
      <c r="J16" s="225">
        <f t="shared" si="0"/>
        <v>701.21433933543574</v>
      </c>
      <c r="K16" s="225">
        <f t="shared" si="1"/>
        <v>697.39143229701483</v>
      </c>
    </row>
    <row r="17" spans="1:33" x14ac:dyDescent="0.25">
      <c r="A17" s="46"/>
      <c r="B17" s="29">
        <v>653.61494473120013</v>
      </c>
      <c r="C17" s="29">
        <v>649.74235894849733</v>
      </c>
      <c r="D17" s="29">
        <f t="shared" si="2"/>
        <v>660.15109417851215</v>
      </c>
      <c r="E17" s="29">
        <f t="shared" si="3"/>
        <v>656.23978253798225</v>
      </c>
      <c r="F17" s="42">
        <f t="shared" si="4"/>
        <v>679.95562700386756</v>
      </c>
      <c r="G17" s="42">
        <f t="shared" si="5"/>
        <v>675.92697601412169</v>
      </c>
      <c r="H17" s="227">
        <f t="shared" si="6"/>
        <v>689.5356270038676</v>
      </c>
      <c r="I17" s="227">
        <f t="shared" si="7"/>
        <v>685.50697601412173</v>
      </c>
      <c r="J17" s="225">
        <f t="shared" si="0"/>
        <v>703.32633954394498</v>
      </c>
      <c r="K17" s="225">
        <f t="shared" si="1"/>
        <v>699.21711553440423</v>
      </c>
    </row>
    <row r="18" spans="1:33" x14ac:dyDescent="0.25">
      <c r="A18" s="46"/>
      <c r="B18" s="29">
        <v>656.15585061520005</v>
      </c>
      <c r="C18" s="29">
        <v>651.62213748967224</v>
      </c>
      <c r="D18" s="29">
        <f t="shared" si="2"/>
        <v>662.71740912135203</v>
      </c>
      <c r="E18" s="29">
        <f t="shared" si="3"/>
        <v>658.138358864569</v>
      </c>
      <c r="F18" s="42">
        <f t="shared" si="4"/>
        <v>682.59893139499263</v>
      </c>
      <c r="G18" s="42">
        <f t="shared" si="5"/>
        <v>677.88250963050609</v>
      </c>
      <c r="H18" s="227">
        <f t="shared" si="6"/>
        <v>692.17893139499267</v>
      </c>
      <c r="I18" s="227">
        <f t="shared" si="7"/>
        <v>687.46250963050613</v>
      </c>
      <c r="J18" s="225">
        <f t="shared" si="0"/>
        <v>706.02251002289256</v>
      </c>
      <c r="K18" s="225">
        <f t="shared" si="1"/>
        <v>701.21175982311627</v>
      </c>
    </row>
    <row r="19" spans="1:33" x14ac:dyDescent="0.25">
      <c r="A19" s="46"/>
      <c r="B19" s="29">
        <v>658.60147252855006</v>
      </c>
      <c r="C19" s="29">
        <v>653.62060809695367</v>
      </c>
      <c r="D19" s="29">
        <f t="shared" si="2"/>
        <v>665.18748725383557</v>
      </c>
      <c r="E19" s="29">
        <f t="shared" si="3"/>
        <v>660.15681417792325</v>
      </c>
      <c r="F19" s="42">
        <f t="shared" si="4"/>
        <v>685.14311187145063</v>
      </c>
      <c r="G19" s="42">
        <f t="shared" si="5"/>
        <v>679.96151860326097</v>
      </c>
      <c r="H19" s="227">
        <f t="shared" si="6"/>
        <v>694.72311187145067</v>
      </c>
      <c r="I19" s="227">
        <f t="shared" si="7"/>
        <v>689.54151860326101</v>
      </c>
      <c r="J19" s="225">
        <f t="shared" si="0"/>
        <v>708.61757410887969</v>
      </c>
      <c r="K19" s="225">
        <f t="shared" si="1"/>
        <v>703.33234897532623</v>
      </c>
      <c r="L19" s="42"/>
      <c r="M19" s="42"/>
      <c r="N19" s="42"/>
      <c r="O19" s="42"/>
      <c r="P19" s="42"/>
      <c r="Q19" s="42"/>
    </row>
    <row r="20" spans="1:33" x14ac:dyDescent="0.25">
      <c r="A20" s="46"/>
      <c r="B20" s="29">
        <v>661.12120419685004</v>
      </c>
      <c r="C20" s="29">
        <v>656.16259651273015</v>
      </c>
      <c r="D20" s="29">
        <f t="shared" si="2"/>
        <v>667.73241623881859</v>
      </c>
      <c r="E20" s="29">
        <f t="shared" si="3"/>
        <v>662.72422247785744</v>
      </c>
      <c r="F20" s="42">
        <f t="shared" si="4"/>
        <v>687.76438872598317</v>
      </c>
      <c r="G20" s="42">
        <f t="shared" si="5"/>
        <v>682.60594915219315</v>
      </c>
      <c r="H20" s="227">
        <f t="shared" si="6"/>
        <v>697.34438872598321</v>
      </c>
      <c r="I20" s="227">
        <f t="shared" si="7"/>
        <v>692.18594915219319</v>
      </c>
      <c r="J20" s="225">
        <f t="shared" si="0"/>
        <v>711.29127650050293</v>
      </c>
      <c r="K20" s="225">
        <f t="shared" si="1"/>
        <v>706.0296681352371</v>
      </c>
      <c r="L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</row>
    <row r="21" spans="1:33" x14ac:dyDescent="0.25">
      <c r="A21" s="46"/>
      <c r="B21" s="29"/>
      <c r="C21" s="29">
        <v>658.59480887892914</v>
      </c>
      <c r="E21" s="29">
        <f t="shared" si="3"/>
        <v>665.18075696771848</v>
      </c>
      <c r="G21" s="42">
        <f t="shared" si="5"/>
        <v>685.13617967675009</v>
      </c>
      <c r="I21" s="227">
        <f t="shared" si="7"/>
        <v>694.71617967675013</v>
      </c>
      <c r="J21" s="225"/>
      <c r="K21" s="225">
        <f>I21*1.02</f>
        <v>708.61050327028511</v>
      </c>
      <c r="L21" s="42"/>
    </row>
    <row r="22" spans="1:33" x14ac:dyDescent="0.25">
      <c r="A22" s="46"/>
      <c r="B22" s="29"/>
      <c r="C22" s="29">
        <v>661.11750277818021</v>
      </c>
      <c r="E22" s="29">
        <f t="shared" si="3"/>
        <v>667.72867780596198</v>
      </c>
      <c r="G22" s="42">
        <f t="shared" si="5"/>
        <v>687.76053814014085</v>
      </c>
      <c r="I22" s="227">
        <f t="shared" si="7"/>
        <v>697.34053814014089</v>
      </c>
      <c r="J22" s="225"/>
      <c r="K22" s="225">
        <f>I22*1.02</f>
        <v>711.28734890294368</v>
      </c>
      <c r="L22" s="42"/>
    </row>
    <row r="23" spans="1:33" x14ac:dyDescent="0.25">
      <c r="A23" s="46"/>
      <c r="J23" s="225"/>
      <c r="K23" s="225"/>
      <c r="L23" s="42"/>
    </row>
    <row r="24" spans="1:33" x14ac:dyDescent="0.25">
      <c r="A24" s="46"/>
      <c r="J24" s="225"/>
      <c r="K24" s="225"/>
      <c r="L24" s="42"/>
    </row>
    <row r="25" spans="1:33" x14ac:dyDescent="0.25">
      <c r="A25" s="46"/>
      <c r="J25" s="225"/>
      <c r="K25" s="225"/>
      <c r="L25" s="42"/>
    </row>
    <row r="26" spans="1:33" x14ac:dyDescent="0.25">
      <c r="A26" s="46"/>
      <c r="J26" s="225"/>
      <c r="K26" s="225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</row>
    <row r="27" spans="1:33" x14ac:dyDescent="0.25">
      <c r="A27" s="46"/>
      <c r="J27" s="225"/>
      <c r="K27" s="225"/>
      <c r="L27" s="42"/>
      <c r="M27" s="42"/>
    </row>
    <row r="28" spans="1:33" x14ac:dyDescent="0.25">
      <c r="A28" s="46"/>
      <c r="J28" s="225"/>
      <c r="K28" s="225"/>
      <c r="L28" s="42"/>
      <c r="M28" s="42"/>
    </row>
    <row r="29" spans="1:33" x14ac:dyDescent="0.25">
      <c r="A29" s="46"/>
      <c r="J29" s="225"/>
      <c r="K29" s="225"/>
      <c r="L29" s="42"/>
      <c r="M29" s="42"/>
    </row>
    <row r="30" spans="1:33" x14ac:dyDescent="0.25">
      <c r="A30" s="48"/>
      <c r="J30" s="225"/>
      <c r="K30" s="225"/>
      <c r="L30" s="42"/>
      <c r="M30" s="42"/>
    </row>
    <row r="31" spans="1:33" x14ac:dyDescent="0.25">
      <c r="J31" s="225"/>
      <c r="K31" s="225"/>
      <c r="L31" s="42"/>
      <c r="M31" s="42"/>
    </row>
    <row r="32" spans="1:33" x14ac:dyDescent="0.25">
      <c r="J32" s="225"/>
      <c r="K32" s="225"/>
      <c r="L32" s="42"/>
      <c r="M32" s="42"/>
    </row>
    <row r="33" spans="1:13" x14ac:dyDescent="0.25">
      <c r="J33" s="225"/>
      <c r="K33" s="225"/>
      <c r="L33" s="42"/>
      <c r="M33" s="42"/>
    </row>
    <row r="34" spans="1:13" x14ac:dyDescent="0.25">
      <c r="J34" s="225"/>
      <c r="K34" s="225"/>
      <c r="L34" s="42"/>
      <c r="M34" s="42"/>
    </row>
    <row r="35" spans="1:13" x14ac:dyDescent="0.25">
      <c r="J35" s="225"/>
      <c r="K35" s="225"/>
      <c r="L35" s="42"/>
      <c r="M35" s="42"/>
    </row>
    <row r="36" spans="1:13" x14ac:dyDescent="0.25">
      <c r="J36" s="225"/>
      <c r="K36" s="225"/>
      <c r="L36" s="42"/>
      <c r="M36" s="42"/>
    </row>
    <row r="37" spans="1:13" s="32" customFormat="1" ht="30.75" customHeight="1" thickBot="1" x14ac:dyDescent="0.3">
      <c r="A37" s="724" t="s">
        <v>324</v>
      </c>
      <c r="B37" s="725"/>
      <c r="C37" s="725"/>
      <c r="D37" s="725"/>
      <c r="E37" s="725"/>
      <c r="F37" s="725"/>
      <c r="G37" s="725"/>
      <c r="H37" s="725"/>
      <c r="I37" s="726"/>
      <c r="J37" s="225"/>
      <c r="K37" s="225"/>
    </row>
    <row r="38" spans="1:13" ht="16.2" thickTop="1" x14ac:dyDescent="0.25">
      <c r="J38" s="225"/>
      <c r="K38" s="225"/>
      <c r="M38" s="42"/>
    </row>
    <row r="39" spans="1:13" x14ac:dyDescent="0.25">
      <c r="J39" s="225"/>
      <c r="K39" s="225"/>
      <c r="M39" s="42"/>
    </row>
    <row r="40" spans="1:13" x14ac:dyDescent="0.25">
      <c r="J40" s="225"/>
      <c r="K40" s="225"/>
      <c r="M40" s="42"/>
    </row>
    <row r="41" spans="1:13" x14ac:dyDescent="0.25">
      <c r="J41" s="225"/>
      <c r="K41" s="225"/>
      <c r="M41" s="42"/>
    </row>
    <row r="42" spans="1:13" x14ac:dyDescent="0.25">
      <c r="J42" s="225"/>
      <c r="K42" s="225"/>
      <c r="M42" s="42"/>
    </row>
    <row r="43" spans="1:13" x14ac:dyDescent="0.25">
      <c r="J43" s="225"/>
      <c r="K43" s="225"/>
      <c r="M43" s="42"/>
    </row>
    <row r="44" spans="1:13" x14ac:dyDescent="0.25">
      <c r="J44" s="225"/>
      <c r="K44" s="225"/>
    </row>
    <row r="45" spans="1:13" x14ac:dyDescent="0.25">
      <c r="J45" s="225"/>
      <c r="K45" s="225"/>
    </row>
    <row r="46" spans="1:13" x14ac:dyDescent="0.25">
      <c r="J46" s="225"/>
      <c r="K46" s="225"/>
    </row>
    <row r="47" spans="1:13" x14ac:dyDescent="0.25">
      <c r="J47" s="225"/>
      <c r="K47" s="225"/>
    </row>
    <row r="48" spans="1:13" x14ac:dyDescent="0.25">
      <c r="J48" s="225"/>
      <c r="K48" s="225"/>
    </row>
    <row r="49" spans="10:11" x14ac:dyDescent="0.25">
      <c r="J49" s="225"/>
      <c r="K49" s="225"/>
    </row>
    <row r="50" spans="10:11" x14ac:dyDescent="0.25">
      <c r="J50" s="225"/>
      <c r="K50" s="225"/>
    </row>
    <row r="51" spans="10:11" x14ac:dyDescent="0.25">
      <c r="J51" s="225"/>
      <c r="K51" s="225"/>
    </row>
    <row r="52" spans="10:11" x14ac:dyDescent="0.25">
      <c r="J52" s="225"/>
      <c r="K52" s="225"/>
    </row>
    <row r="53" spans="10:11" x14ac:dyDescent="0.25">
      <c r="J53" s="225"/>
      <c r="K53" s="225"/>
    </row>
    <row r="54" spans="10:11" x14ac:dyDescent="0.25">
      <c r="J54" s="225"/>
      <c r="K54" s="225"/>
    </row>
    <row r="55" spans="10:11" x14ac:dyDescent="0.25">
      <c r="J55" s="225"/>
      <c r="K55" s="225"/>
    </row>
    <row r="56" spans="10:11" x14ac:dyDescent="0.25">
      <c r="J56" s="225"/>
      <c r="K56" s="225"/>
    </row>
    <row r="57" spans="10:11" x14ac:dyDescent="0.25">
      <c r="J57" s="225"/>
      <c r="K57" s="225"/>
    </row>
    <row r="58" spans="10:11" x14ac:dyDescent="0.25">
      <c r="J58" s="225"/>
      <c r="K58" s="225"/>
    </row>
    <row r="59" spans="10:11" x14ac:dyDescent="0.25">
      <c r="J59" s="225"/>
      <c r="K59" s="225"/>
    </row>
    <row r="60" spans="10:11" x14ac:dyDescent="0.25">
      <c r="J60" s="225"/>
      <c r="K60" s="225"/>
    </row>
    <row r="61" spans="10:11" x14ac:dyDescent="0.25">
      <c r="J61" s="225"/>
      <c r="K61" s="225"/>
    </row>
    <row r="62" spans="10:11" x14ac:dyDescent="0.25">
      <c r="J62" s="225"/>
      <c r="K62" s="225"/>
    </row>
    <row r="63" spans="10:11" x14ac:dyDescent="0.25">
      <c r="J63" s="225"/>
      <c r="K63" s="225"/>
    </row>
    <row r="64" spans="10:11" x14ac:dyDescent="0.25">
      <c r="J64" s="225"/>
      <c r="K64" s="225"/>
    </row>
    <row r="65" spans="10:11" x14ac:dyDescent="0.25">
      <c r="J65" s="225"/>
      <c r="K65" s="225"/>
    </row>
    <row r="66" spans="10:11" x14ac:dyDescent="0.25">
      <c r="J66" s="225"/>
      <c r="K66" s="225"/>
    </row>
    <row r="67" spans="10:11" x14ac:dyDescent="0.25">
      <c r="J67" s="225"/>
      <c r="K67" s="225"/>
    </row>
    <row r="68" spans="10:11" x14ac:dyDescent="0.25">
      <c r="J68" s="225"/>
      <c r="K68" s="225"/>
    </row>
    <row r="69" spans="10:11" x14ac:dyDescent="0.25">
      <c r="J69" s="225"/>
      <c r="K69" s="225"/>
    </row>
    <row r="70" spans="10:11" x14ac:dyDescent="0.25">
      <c r="J70" s="225"/>
      <c r="K70" s="225"/>
    </row>
    <row r="71" spans="10:11" x14ac:dyDescent="0.25">
      <c r="J71" s="225"/>
      <c r="K71" s="225"/>
    </row>
    <row r="72" spans="10:11" x14ac:dyDescent="0.25">
      <c r="J72" s="225"/>
      <c r="K72" s="225"/>
    </row>
    <row r="73" spans="10:11" x14ac:dyDescent="0.25">
      <c r="J73" s="225"/>
      <c r="K73" s="225"/>
    </row>
    <row r="74" spans="10:11" x14ac:dyDescent="0.25">
      <c r="J74" s="225"/>
      <c r="K74" s="225"/>
    </row>
    <row r="75" spans="10:11" x14ac:dyDescent="0.25">
      <c r="J75" s="225"/>
      <c r="K75" s="225"/>
    </row>
    <row r="76" spans="10:11" x14ac:dyDescent="0.25">
      <c r="J76" s="225"/>
      <c r="K76" s="225"/>
    </row>
    <row r="77" spans="10:11" x14ac:dyDescent="0.25">
      <c r="J77" s="225"/>
      <c r="K77" s="225"/>
    </row>
    <row r="78" spans="10:11" x14ac:dyDescent="0.25">
      <c r="J78" s="225"/>
      <c r="K78" s="225"/>
    </row>
    <row r="79" spans="10:11" x14ac:dyDescent="0.25">
      <c r="J79" s="225"/>
      <c r="K79" s="225"/>
    </row>
    <row r="80" spans="10:11" x14ac:dyDescent="0.25">
      <c r="J80" s="225"/>
      <c r="K80" s="225"/>
    </row>
    <row r="81" spans="10:11" x14ac:dyDescent="0.25">
      <c r="J81" s="225"/>
      <c r="K81" s="225"/>
    </row>
    <row r="84" spans="10:11" x14ac:dyDescent="0.25">
      <c r="J84" s="344"/>
      <c r="K84" s="344"/>
    </row>
  </sheetData>
  <mergeCells count="1">
    <mergeCell ref="A37:I37"/>
  </mergeCells>
  <phoneticPr fontId="3" type="noConversion"/>
  <hyperlinks>
    <hyperlink ref="A37" location="'Table of Contents'!A1" display="Link to Table of Contents "/>
  </hyperlinks>
  <pageMargins left="0.75" right="0.75" top="1" bottom="1" header="0.5" footer="0.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12</vt:i4>
      </vt:variant>
    </vt:vector>
  </HeadingPairs>
  <TitlesOfParts>
    <vt:vector size="39" baseType="lpstr">
      <vt:lpstr>Table of Contents</vt:lpstr>
      <vt:lpstr>CTKR-ATTND outside DN</vt:lpstr>
      <vt:lpstr>Full time models</vt:lpstr>
      <vt:lpstr>Academics</vt:lpstr>
      <vt:lpstr>Grades 3-7</vt:lpstr>
      <vt:lpstr>Senior Grades</vt:lpstr>
      <vt:lpstr>Mtce Super Cork</vt:lpstr>
      <vt:lpstr>Crafts</vt:lpstr>
      <vt:lpstr>Higher order attds</vt:lpstr>
      <vt:lpstr>SIPTU Techs</vt:lpstr>
      <vt:lpstr>UNITE Techs</vt:lpstr>
      <vt:lpstr>Cr.Assts</vt:lpstr>
      <vt:lpstr>Tech Assts</vt:lpstr>
      <vt:lpstr>DN GOs&amp; DIT</vt:lpstr>
      <vt:lpstr> Lab Asst DIT</vt:lpstr>
      <vt:lpstr>DIT Library Staff</vt:lpstr>
      <vt:lpstr>Officer &amp; Mgmt Grades</vt:lpstr>
      <vt:lpstr>Student Counsellors</vt:lpstr>
      <vt:lpstr>Nurses</vt:lpstr>
      <vt:lpstr>Librarian &amp; Careers Off</vt:lpstr>
      <vt:lpstr>MIC</vt:lpstr>
      <vt:lpstr>MIC Grossed Up</vt:lpstr>
      <vt:lpstr>Cathal Brugha Street </vt:lpstr>
      <vt:lpstr>Killybegs</vt:lpstr>
      <vt:lpstr>NCAD</vt:lpstr>
      <vt:lpstr>St Angelas</vt:lpstr>
      <vt:lpstr>TRBDI</vt:lpstr>
      <vt:lpstr>Cr.Assts!Print_Area</vt:lpstr>
      <vt:lpstr>'CTKR-ATTND outside DN'!Print_Area</vt:lpstr>
      <vt:lpstr>'DIT Library Staff'!Print_Area</vt:lpstr>
      <vt:lpstr>'Full time models'!Print_Area</vt:lpstr>
      <vt:lpstr>'Grades 3-7'!Print_Area</vt:lpstr>
      <vt:lpstr>'Higher order attds'!Print_Area</vt:lpstr>
      <vt:lpstr>'Mtce Super Cork'!Print_Area</vt:lpstr>
      <vt:lpstr>Nurses!Print_Area</vt:lpstr>
      <vt:lpstr>'Officer &amp; Mgmt Grades'!Print_Area</vt:lpstr>
      <vt:lpstr>'Senior Grades'!Print_Area</vt:lpstr>
      <vt:lpstr>'Student Counsellors'!Print_Area</vt:lpstr>
      <vt:lpstr>'Tech Assts'!Print_Area</vt:lpstr>
    </vt:vector>
  </TitlesOfParts>
  <Company>Dept. of Education &amp;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External Staff Relations Section</dc:creator>
  <cp:lastModifiedBy>cgriffin</cp:lastModifiedBy>
  <cp:lastPrinted>2022-10-04T09:34:49Z</cp:lastPrinted>
  <dcterms:created xsi:type="dcterms:W3CDTF">1999-06-16T09:11:00Z</dcterms:created>
  <dcterms:modified xsi:type="dcterms:W3CDTF">2023-02-24T11:53:52Z</dcterms:modified>
</cp:coreProperties>
</file>